
<file path=[Content_Types].xml><?xml version="1.0" encoding="utf-8"?>
<Types xmlns="http://schemas.openxmlformats.org/package/2006/content-types"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0826D251-0B4A-47A5-8671-FE3DA65A996B}" xr6:coauthVersionLast="47" xr6:coauthVersionMax="47" xr10:uidLastSave="{00000000-0000-0000-0000-000000000000}"/>
  <bookViews>
    <workbookView xWindow="-120" yWindow="-120" windowWidth="20730" windowHeight="11160" tabRatio="898" activeTab="4" xr2:uid="{50538C44-492D-4F6D-97AC-9E8CA2BE9530}"/>
  </bookViews>
  <sheets>
    <sheet name="Data Aktivitas Antioksidan" sheetId="1" r:id="rId1"/>
    <sheet name="Data Total Asam" sheetId="2" r:id="rId2"/>
    <sheet name="Karakterisasi" sheetId="4" r:id="rId3"/>
    <sheet name="Organoleptik (Warna)" sheetId="5" r:id="rId4"/>
    <sheet name="Organoleptik (Rasa)" sheetId="6" r:id="rId5"/>
    <sheet name="Organoleptik (Aroma)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1" l="1"/>
  <c r="E57" i="1"/>
  <c r="D56" i="1"/>
  <c r="D57" i="1"/>
  <c r="D55" i="1"/>
  <c r="E55" i="1" s="1"/>
  <c r="I50" i="1"/>
  <c r="H50" i="1"/>
  <c r="G50" i="1"/>
  <c r="F50" i="1"/>
  <c r="E50" i="1"/>
  <c r="F26" i="2"/>
  <c r="D26" i="2"/>
  <c r="E26" i="2"/>
  <c r="F25" i="2"/>
  <c r="E25" i="2"/>
  <c r="D25" i="2"/>
  <c r="G76" i="1"/>
  <c r="D74" i="1"/>
  <c r="B73" i="1"/>
  <c r="F6" i="4"/>
  <c r="E27" i="4" l="1"/>
  <c r="H31" i="4" s="1"/>
  <c r="B27" i="4"/>
  <c r="G25" i="4"/>
  <c r="D25" i="4"/>
  <c r="B25" i="4"/>
  <c r="E28" i="4" s="1"/>
  <c r="H34" i="4" s="1"/>
  <c r="H38" i="4" s="1"/>
  <c r="E14" i="4"/>
  <c r="E15" i="4"/>
  <c r="E16" i="4"/>
  <c r="E17" i="4"/>
  <c r="E18" i="4"/>
  <c r="E13" i="4"/>
  <c r="D21" i="2"/>
  <c r="J31" i="1"/>
  <c r="J32" i="1"/>
  <c r="J38" i="1"/>
  <c r="J39" i="1"/>
  <c r="I32" i="1"/>
  <c r="I38" i="1"/>
  <c r="I39" i="1"/>
  <c r="I31" i="1"/>
  <c r="H32" i="1"/>
  <c r="H38" i="1"/>
  <c r="H39" i="1"/>
  <c r="H40" i="1"/>
  <c r="H43" i="1"/>
  <c r="H31" i="1"/>
  <c r="G32" i="1"/>
  <c r="G33" i="1"/>
  <c r="I33" i="1" s="1"/>
  <c r="G34" i="1"/>
  <c r="I34" i="1" s="1"/>
  <c r="G35" i="1"/>
  <c r="I35" i="1" s="1"/>
  <c r="G36" i="1"/>
  <c r="I36" i="1" s="1"/>
  <c r="G37" i="1"/>
  <c r="I37" i="1" s="1"/>
  <c r="G38" i="1"/>
  <c r="G39" i="1"/>
  <c r="G40" i="1"/>
  <c r="I40" i="1" s="1"/>
  <c r="J40" i="1" s="1"/>
  <c r="G41" i="1"/>
  <c r="I41" i="1" s="1"/>
  <c r="G42" i="1"/>
  <c r="I42" i="1" s="1"/>
  <c r="G43" i="1"/>
  <c r="I43" i="1" s="1"/>
  <c r="G31" i="1"/>
  <c r="F32" i="1"/>
  <c r="F33" i="1"/>
  <c r="H33" i="1" s="1"/>
  <c r="F34" i="1"/>
  <c r="H34" i="1" s="1"/>
  <c r="F35" i="1"/>
  <c r="H35" i="1" s="1"/>
  <c r="F36" i="1"/>
  <c r="H36" i="1" s="1"/>
  <c r="F37" i="1"/>
  <c r="H37" i="1" s="1"/>
  <c r="F38" i="1"/>
  <c r="F39" i="1"/>
  <c r="F40" i="1"/>
  <c r="F41" i="1"/>
  <c r="H41" i="1" s="1"/>
  <c r="F42" i="1"/>
  <c r="H42" i="1" s="1"/>
  <c r="F43" i="1"/>
  <c r="F31" i="1"/>
  <c r="B19" i="1"/>
  <c r="D20" i="1" s="1"/>
  <c r="G22" i="1" s="1"/>
  <c r="D17" i="1"/>
  <c r="N10" i="2"/>
  <c r="G6" i="2" s="1"/>
  <c r="J42" i="1" l="1"/>
  <c r="J41" i="1"/>
  <c r="J35" i="1"/>
  <c r="J33" i="1"/>
  <c r="J36" i="1"/>
  <c r="J37" i="1"/>
  <c r="J34" i="1"/>
  <c r="J43" i="1"/>
  <c r="F15" i="2"/>
  <c r="F7" i="2"/>
  <c r="F5" i="2"/>
  <c r="F10" i="2"/>
  <c r="H10" i="2" s="1"/>
  <c r="G15" i="2"/>
  <c r="F16" i="2"/>
  <c r="F12" i="2"/>
  <c r="F8" i="2"/>
  <c r="G17" i="2"/>
  <c r="G13" i="2"/>
  <c r="G9" i="2"/>
  <c r="G8" i="2"/>
  <c r="G7" i="2"/>
  <c r="F11" i="2"/>
  <c r="G16" i="2"/>
  <c r="G12" i="2"/>
  <c r="F14" i="2"/>
  <c r="F6" i="2"/>
  <c r="H6" i="2" s="1"/>
  <c r="G11" i="2"/>
  <c r="F17" i="2"/>
  <c r="H17" i="2" s="1"/>
  <c r="F13" i="2"/>
  <c r="F9" i="2"/>
  <c r="G5" i="2"/>
  <c r="G14" i="2"/>
  <c r="G10" i="2"/>
  <c r="H13" i="2" l="1"/>
  <c r="H5" i="2"/>
  <c r="H9" i="2"/>
  <c r="H11" i="2"/>
  <c r="H16" i="2"/>
  <c r="H7" i="2"/>
  <c r="H8" i="2"/>
  <c r="H12" i="2"/>
  <c r="H14" i="2"/>
  <c r="H15" i="2"/>
</calcChain>
</file>

<file path=xl/sharedStrings.xml><?xml version="1.0" encoding="utf-8"?>
<sst xmlns="http://schemas.openxmlformats.org/spreadsheetml/2006/main" count="225" uniqueCount="96">
  <si>
    <t>Total Asam Kombucha Jahe</t>
  </si>
  <si>
    <t>Sampel</t>
  </si>
  <si>
    <t>Volume Titrasi</t>
  </si>
  <si>
    <t>Total Asam</t>
  </si>
  <si>
    <t>Siplo</t>
  </si>
  <si>
    <t>Duplo</t>
  </si>
  <si>
    <t>GJ1</t>
  </si>
  <si>
    <t>GJ2</t>
  </si>
  <si>
    <t>GJ3</t>
  </si>
  <si>
    <t>GJ5</t>
  </si>
  <si>
    <t>GJ8</t>
  </si>
  <si>
    <t>GJ9</t>
  </si>
  <si>
    <t>GJ10</t>
  </si>
  <si>
    <t>GJ12</t>
  </si>
  <si>
    <t>GJ13</t>
  </si>
  <si>
    <t xml:space="preserve">Rumus Total Asam </t>
  </si>
  <si>
    <t>Dimana:</t>
  </si>
  <si>
    <t>V1</t>
  </si>
  <si>
    <t>V2</t>
  </si>
  <si>
    <t>N</t>
  </si>
  <si>
    <t>B</t>
  </si>
  <si>
    <t>Volume Sampel (mL)</t>
  </si>
  <si>
    <t>Normalitas NaOH (N)</t>
  </si>
  <si>
    <t>KURVA STANDAR TROLOX</t>
  </si>
  <si>
    <t>Konsentrasi (ppm)</t>
  </si>
  <si>
    <t xml:space="preserve">Absorbansi </t>
  </si>
  <si>
    <t xml:space="preserve">Absorbansi sampel = </t>
  </si>
  <si>
    <t>y</t>
  </si>
  <si>
    <t>=</t>
  </si>
  <si>
    <t xml:space="preserve">x </t>
  </si>
  <si>
    <t>+</t>
  </si>
  <si>
    <t>x</t>
  </si>
  <si>
    <t>ppm</t>
  </si>
  <si>
    <t>AA=(KTE x V x fp)/g</t>
  </si>
  <si>
    <t>AA=</t>
  </si>
  <si>
    <t>(63.7826087 x 0,15)/0,15</t>
  </si>
  <si>
    <t>mg TE</t>
  </si>
  <si>
    <t>Data Penelitian Aktivitas Antioksidan Kombucha Jahe</t>
  </si>
  <si>
    <t>Absorbansi</t>
  </si>
  <si>
    <t>GJ4</t>
  </si>
  <si>
    <t>GJ6</t>
  </si>
  <si>
    <t>GJ7</t>
  </si>
  <si>
    <t>GJ11</t>
  </si>
  <si>
    <t>Rata-Rata</t>
  </si>
  <si>
    <t>RUMUS</t>
  </si>
  <si>
    <t>X (ppm)</t>
  </si>
  <si>
    <t>Aktivitas Antioksidan (mg TE)</t>
  </si>
  <si>
    <t>V=</t>
  </si>
  <si>
    <t>g=</t>
  </si>
  <si>
    <t>Berat Molekul Asam Asetat</t>
  </si>
  <si>
    <r>
      <t>Volume NaOH (mL)</t>
    </r>
    <r>
      <rPr>
        <sz val="11"/>
        <color rgb="FFFF0000"/>
        <rFont val="Calibri"/>
        <family val="2"/>
        <scheme val="minor"/>
      </rPr>
      <t xml:space="preserve"> titrasi</t>
    </r>
  </si>
  <si>
    <t xml:space="preserve"> </t>
  </si>
  <si>
    <t>KARAKTERISASI KOMBUCHA JAHE</t>
  </si>
  <si>
    <t>KJ</t>
  </si>
  <si>
    <t>Aktivitas Antioksidan</t>
  </si>
  <si>
    <t>Uji Vitamin C</t>
  </si>
  <si>
    <t>Kadar Vitamin C</t>
  </si>
  <si>
    <t>Tanpa Pengenceran</t>
  </si>
  <si>
    <t>Pengenceran</t>
  </si>
  <si>
    <t>Uji Total Gula</t>
  </si>
  <si>
    <t>Kurva Standar</t>
  </si>
  <si>
    <t>No</t>
  </si>
  <si>
    <t>Konsentrasi</t>
  </si>
  <si>
    <t>Abs Sampel - Abs Blanko</t>
  </si>
  <si>
    <t>X=</t>
  </si>
  <si>
    <t>% total gula = X/w sampel (dlm mg). FP. V. 100%</t>
  </si>
  <si>
    <t>Notes</t>
  </si>
  <si>
    <t>Mbak Kintan</t>
  </si>
  <si>
    <t>Referensi Lain</t>
  </si>
  <si>
    <t xml:space="preserve">Kadar Gula total (mg/g) = nilai (x) x fp x </t>
  </si>
  <si>
    <t>v</t>
  </si>
  <si>
    <t>b</t>
  </si>
  <si>
    <t xml:space="preserve">              Kadar Gula Total (% b.b) = </t>
  </si>
  <si>
    <t>Uji PH</t>
  </si>
  <si>
    <t>Uji TPT</t>
  </si>
  <si>
    <t>Uji Warna</t>
  </si>
  <si>
    <t>L</t>
  </si>
  <si>
    <t>a</t>
  </si>
  <si>
    <t xml:space="preserve">        Kadar Vitamin C (%) = </t>
  </si>
  <si>
    <t>mg Sampel</t>
  </si>
  <si>
    <t>Sari Jahe</t>
  </si>
  <si>
    <t>Seduhan Jahe</t>
  </si>
  <si>
    <t>Kombucha Jahe</t>
  </si>
  <si>
    <t>VERIFIKASI KOMBUCHA JAHE</t>
  </si>
  <si>
    <t>Berat Molekul Asam Oksalat</t>
  </si>
  <si>
    <t>Berat Molekul Asam Tartarat</t>
  </si>
  <si>
    <t>Analisis Total Asam Jahe</t>
  </si>
  <si>
    <t>Panelis</t>
  </si>
  <si>
    <t>Skor</t>
  </si>
  <si>
    <t>Jumlah Panelis</t>
  </si>
  <si>
    <t>-</t>
  </si>
  <si>
    <t xml:space="preserve">Siplo </t>
  </si>
  <si>
    <t>x (ppm)</t>
  </si>
  <si>
    <t>KARAKTERISASI DAN UJI KANDUNGAN ANTIOKSIDAN</t>
  </si>
  <si>
    <t>Akt. Antioksidan</t>
  </si>
  <si>
    <t>Karakterisasi KJ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</si>
</sst>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 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  <xf numFmtId="0" fontId="2" fillId="0" borderId="1" xfId="1" applyBorder="1" applyAlignment="1">
      <alignment horizontal="center" vertical="center" wrapText="1"/>
    </xf>
    <xf numFmtId="0" fontId="2" fillId="0" borderId="1" xfId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1"/>
    <xf numFmtId="0" fontId="3" fillId="0" borderId="0" xfId="1" applyFont="1"/>
    <xf numFmtId="0" fontId="4" fillId="0" borderId="0" xfId="1" applyFont="1"/>
    <xf numFmtId="0" fontId="3" fillId="0" borderId="0" xfId="1" quotePrefix="1" applyFont="1"/>
    <xf numFmtId="0" fontId="3" fillId="2" borderId="0" xfId="1" applyFont="1" applyFill="1"/>
    <xf numFmtId="0" fontId="4" fillId="2" borderId="0" xfId="1" applyFont="1" applyFill="1"/>
    <xf numFmtId="0" fontId="1" fillId="0" borderId="0" xfId="0" applyFont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2" borderId="0" xfId="0" applyFill="1"/>
    <xf numFmtId="0" fontId="0" fillId="6" borderId="1" xfId="0" applyFill="1" applyBorder="1"/>
    <xf numFmtId="0" fontId="0" fillId="7" borderId="0" xfId="0" applyFill="1"/>
    <xf numFmtId="0" fontId="0" fillId="9" borderId="0" xfId="0" applyFill="1"/>
    <xf numFmtId="0" fontId="0" fillId="0" borderId="0" xfId="0" applyAlignment="1">
      <alignment horizontal="left" vertical="center"/>
    </xf>
    <xf numFmtId="0" fontId="0" fillId="2" borderId="1" xfId="0" applyFill="1" applyBorder="1"/>
    <xf numFmtId="0" fontId="0" fillId="12" borderId="1" xfId="0" applyFill="1" applyBorder="1"/>
    <xf numFmtId="0" fontId="0" fillId="13" borderId="1" xfId="0" applyFill="1" applyBorder="1"/>
    <xf numFmtId="0" fontId="0" fillId="7" borderId="1" xfId="0" applyFill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/>
    <xf numFmtId="0" fontId="8" fillId="2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14" borderId="1" xfId="0" applyFill="1" applyBorder="1"/>
    <xf numFmtId="0" fontId="2" fillId="0" borderId="0" xfId="1" applyAlignment="1">
      <alignment horizontal="center" vertical="center"/>
    </xf>
    <xf numFmtId="0" fontId="4" fillId="0" borderId="0" xfId="1" applyFont="1" applyAlignment="1">
      <alignment horizontal="left"/>
    </xf>
    <xf numFmtId="0" fontId="4" fillId="0" borderId="1" xfId="1" applyFont="1" applyBorder="1" applyAlignment="1">
      <alignment horizontal="center"/>
    </xf>
    <xf numFmtId="0" fontId="2" fillId="0" borderId="1" xfId="1" applyBorder="1" applyAlignment="1">
      <alignment horizontal="left" vertical="center" wrapText="1"/>
    </xf>
    <xf numFmtId="0" fontId="2" fillId="0" borderId="1" xfId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14" borderId="0" xfId="0" applyFill="1" applyAlignment="1">
      <alignment horizontal="center"/>
    </xf>
    <xf numFmtId="0" fontId="0" fillId="6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/>
    </xf>
    <xf numFmtId="0" fontId="0" fillId="6" borderId="1" xfId="0" applyFill="1" applyBorder="1" applyAlignment="1">
      <alignment horizontal="center"/>
    </xf>
    <xf numFmtId="0" fontId="1" fillId="10" borderId="0" xfId="0" applyFont="1" applyFill="1" applyAlignment="1">
      <alignment horizontal="center"/>
    </xf>
    <xf numFmtId="0" fontId="0" fillId="7" borderId="0" xfId="0" applyFill="1" applyAlignment="1">
      <alignment horizontal="left" vertical="center"/>
    </xf>
    <xf numFmtId="0" fontId="1" fillId="10" borderId="6" xfId="0" applyFont="1" applyFill="1" applyBorder="1" applyAlignment="1">
      <alignment horizontal="center"/>
    </xf>
    <xf numFmtId="0" fontId="0" fillId="11" borderId="0" xfId="0" applyFill="1" applyAlignment="1">
      <alignment horizontal="center" vertical="center"/>
    </xf>
    <xf numFmtId="0" fontId="6" fillId="8" borderId="0" xfId="0" applyFont="1" applyFill="1" applyAlignment="1">
      <alignment horizontal="center"/>
    </xf>
  </cellXfs>
  <cellStyles count="2">
    <cellStyle name="Normal" xfId="0" builtinId="0"/>
    <cellStyle name="Normal 2" xfId="1" xr:uid="{92611872-A555-4A54-85CB-80BD4BFBA8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Kurva</a:t>
            </a:r>
            <a:r>
              <a:rPr lang="en-US" b="1" baseline="0"/>
              <a:t> Standar Trolox</a:t>
            </a:r>
            <a:r>
              <a:rPr lang="en-US" b="1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2003499562554"/>
          <c:y val="0.16708333333333336"/>
          <c:w val="0.81872440944881886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'Data Aktivitas Antioksidan'!$C$4</c:f>
              <c:strCache>
                <c:ptCount val="1"/>
                <c:pt idx="0">
                  <c:v>Absorbansi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5800962379702538"/>
                  <c:y val="-0.36644211140274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'Data Aktivitas Antioksidan'!$B$5:$B$10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</c:numCache>
            </c:numRef>
          </c:xVal>
          <c:yVal>
            <c:numRef>
              <c:f>'Data Aktivitas Antioksidan'!$C$5:$C$10</c:f>
              <c:numCache>
                <c:formatCode>General</c:formatCode>
                <c:ptCount val="6"/>
                <c:pt idx="0">
                  <c:v>0.99</c:v>
                </c:pt>
                <c:pt idx="1">
                  <c:v>0.88</c:v>
                </c:pt>
                <c:pt idx="2">
                  <c:v>0.75</c:v>
                </c:pt>
                <c:pt idx="3">
                  <c:v>0.66200000000000003</c:v>
                </c:pt>
                <c:pt idx="4">
                  <c:v>0.47499999999999998</c:v>
                </c:pt>
                <c:pt idx="5">
                  <c:v>0.40600000000000003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9F-4190-B109-74217558B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957215"/>
        <c:axId val="2012956255"/>
      </c:scatterChart>
      <c:valAx>
        <c:axId val="2012957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Konsentrasi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956255"/>
        <c:crosses val="autoZero"/>
        <c:crossBetween val="midCat"/>
      </c:valAx>
      <c:valAx>
        <c:axId val="2012956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Absorbansi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957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Kurva</a:t>
            </a:r>
            <a:r>
              <a:rPr lang="en-US" baseline="0"/>
              <a:t> Standar Trolox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Aktivitas Antioksidan'!$C$62</c:f>
              <c:strCache>
                <c:ptCount val="1"/>
                <c:pt idx="0">
                  <c:v>Absorbansi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5245406824146981"/>
                  <c:y val="-0.16956802274715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'Data Aktivitas Antioksidan'!$B$63:$B$68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</c:numCache>
            </c:numRef>
          </c:xVal>
          <c:yVal>
            <c:numRef>
              <c:f>'Data Aktivitas Antioksidan'!$C$63:$C$68</c:f>
              <c:numCache>
                <c:formatCode>General</c:formatCode>
                <c:ptCount val="6"/>
                <c:pt idx="0">
                  <c:v>0.57099999999999995</c:v>
                </c:pt>
                <c:pt idx="1">
                  <c:v>0.497</c:v>
                </c:pt>
                <c:pt idx="2">
                  <c:v>0.316</c:v>
                </c:pt>
                <c:pt idx="3">
                  <c:v>0.14799999999999999</c:v>
                </c:pt>
                <c:pt idx="4">
                  <c:v>0.127</c:v>
                </c:pt>
                <c:pt idx="5">
                  <c:v>0.106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AA-430A-9304-1E4F97045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1265712"/>
        <c:axId val="1071264752"/>
      </c:scatterChart>
      <c:valAx>
        <c:axId val="1071265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Konsentrasi</a:t>
                </a:r>
                <a:r>
                  <a:rPr lang="en-ID" baseline="0"/>
                  <a:t> (ppm)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1264752"/>
        <c:crosses val="autoZero"/>
        <c:crossBetween val="midCat"/>
      </c:valAx>
      <c:valAx>
        <c:axId val="107126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Absorbansi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126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Kurva</a:t>
            </a:r>
            <a:r>
              <a:rPr lang="en-US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Standar Total Gula</a:t>
            </a:r>
            <a:endParaRPr lang="en-US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Karakterisasi!$D$12</c:f>
              <c:strCache>
                <c:ptCount val="1"/>
                <c:pt idx="0">
                  <c:v>Absorbansi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757884951881015"/>
                  <c:y val="0.101435185185185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Karakterisasi!$C$13:$C$18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Karakterisasi!$D$13:$D$18</c:f>
              <c:numCache>
                <c:formatCode>General</c:formatCode>
                <c:ptCount val="6"/>
                <c:pt idx="0">
                  <c:v>0.89600000000000002</c:v>
                </c:pt>
                <c:pt idx="1">
                  <c:v>0.92700000000000005</c:v>
                </c:pt>
                <c:pt idx="2">
                  <c:v>0.94799999999999995</c:v>
                </c:pt>
                <c:pt idx="3">
                  <c:v>0.95</c:v>
                </c:pt>
                <c:pt idx="4">
                  <c:v>0.96899999999999997</c:v>
                </c:pt>
                <c:pt idx="5">
                  <c:v>0.97399999999999998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16-42A9-B8E9-23D7BBE90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058656"/>
        <c:axId val="2115060576"/>
      </c:scatterChart>
      <c:valAx>
        <c:axId val="211505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Konsentrasi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5060576"/>
        <c:crosses val="autoZero"/>
        <c:crossBetween val="midCat"/>
      </c:valAx>
      <c:valAx>
        <c:axId val="211506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Absorbansi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69147346165062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5058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24114</xdr:colOff>
      <xdr:row>2</xdr:row>
      <xdr:rowOff>12056</xdr:rowOff>
    </xdr:from>
    <xdr:to>
      <xdr:col>20</xdr:col>
      <xdr:colOff>527670</xdr:colOff>
      <xdr:row>33</xdr:row>
      <xdr:rowOff>45393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46D1053-5444-4CB3-8054-982F96A9F8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0380" y="409936"/>
          <a:ext cx="5570976" cy="64717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10852</xdr:colOff>
      <xdr:row>2</xdr:row>
      <xdr:rowOff>81262</xdr:rowOff>
    </xdr:from>
    <xdr:to>
      <xdr:col>12</xdr:col>
      <xdr:colOff>278516</xdr:colOff>
      <xdr:row>14</xdr:row>
      <xdr:rowOff>135760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87E32C-F5C8-02F9-43D3-A2D5853A9C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10205</xdr:colOff>
      <xdr:row>58</xdr:row>
      <xdr:rowOff>187550</xdr:rowOff>
    </xdr:from>
    <xdr:to>
      <xdr:col>9</xdr:col>
      <xdr:colOff>453572</xdr:colOff>
      <xdr:row>69</xdr:row>
      <xdr:rowOff>147411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1D2DA3C-21B6-1915-3257-297F4DF4F3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19050</xdr:colOff>
      <xdr:row>3</xdr:row>
      <xdr:rowOff>0</xdr:rowOff>
    </xdr:from>
    <xdr:to>
      <xdr:col>16</xdr:col>
      <xdr:colOff>1715</xdr:colOff>
      <xdr:row>5</xdr:row>
      <xdr:rowOff>161925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2F786AE-F598-F833-D614-7E3559A2C83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937" t="28976" r="1" b="65626"/>
        <a:stretch/>
      </xdr:blipFill>
      <xdr:spPr>
        <a:xfrm>
          <a:off x="6257925" y="571500"/>
          <a:ext cx="3306889" cy="542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345941</xdr:colOff>
      <xdr:row>4</xdr:row>
      <xdr:rowOff>37562</xdr:rowOff>
    </xdr:from>
    <xdr:ext cx="1687513" cy="2655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82140C3F-264D-C7AD-16F0-699C6C69B7DC}"/>
                </a:ext>
              </a:extLst>
            </xdr:cNvPr>
            <xdr:cNvSpPr txBox="1"/>
          </xdr:nvSpPr>
          <xdr:spPr>
            <a:xfrm>
              <a:off x="8110259" y="884229"/>
              <a:ext cx="1687513" cy="2655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ID" sz="1100" i="1" kern="1200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𝑚𝑙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𝐼𝑜𝑑𝑖𝑛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 0,1 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𝑁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 0,88 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𝐹𝑃</m:t>
                      </m:r>
                    </m:num>
                    <m:den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𝑚𝑔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𝑆𝑎𝑚𝑝𝑒𝑙</m:t>
                      </m:r>
                    </m:den>
                  </m:f>
                </m:oMath>
              </a14:m>
              <a:r>
                <a:rPr lang="en-ID" sz="1100" kern="1200"/>
                <a:t> x 100%</a:t>
              </a:r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82140C3F-264D-C7AD-16F0-699C6C69B7DC}"/>
                </a:ext>
              </a:extLst>
            </xdr:cNvPr>
            <xdr:cNvSpPr txBox="1"/>
          </xdr:nvSpPr>
          <xdr:spPr>
            <a:xfrm>
              <a:off x="8110259" y="884229"/>
              <a:ext cx="1687513" cy="2655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 kern="1200">
                  <a:latin typeface="Cambria Math" panose="02040503050406030204" pitchFamily="18" charset="0"/>
                </a:rPr>
                <a:t>(</a:t>
              </a:r>
              <a:r>
                <a:rPr lang="en-US" sz="1100" b="0" i="0" kern="1200">
                  <a:latin typeface="Cambria Math" panose="02040503050406030204" pitchFamily="18" charset="0"/>
                </a:rPr>
                <a:t>𝑚𝑙 𝐼𝑜𝑑𝑖𝑛 0,1 𝑁 𝑥 0,88 𝑥 𝐹𝑃</a:t>
              </a:r>
              <a:r>
                <a:rPr lang="en-ID" sz="1100" b="0" i="0" kern="1200">
                  <a:latin typeface="Cambria Math" panose="02040503050406030204" pitchFamily="18" charset="0"/>
                </a:rPr>
                <a:t>)/(</a:t>
              </a:r>
              <a:r>
                <a:rPr lang="en-US" sz="1100" b="0" i="0" kern="1200">
                  <a:latin typeface="Cambria Math" panose="02040503050406030204" pitchFamily="18" charset="0"/>
                </a:rPr>
                <a:t>𝑚𝑔 𝑆𝑎𝑚𝑝𝑒𝑙</a:t>
              </a:r>
              <a:r>
                <a:rPr lang="en-ID" sz="1100" b="0" i="0" kern="1200">
                  <a:latin typeface="Cambria Math" panose="02040503050406030204" pitchFamily="18" charset="0"/>
                </a:rPr>
                <a:t>)</a:t>
              </a:r>
              <a:r>
                <a:rPr lang="en-ID" sz="1100" kern="1200"/>
                <a:t> x 100%</a:t>
              </a:r>
            </a:p>
          </xdr:txBody>
        </xdr:sp>
      </mc:Fallback>
    </mc:AlternateContent>
    <xdr:clientData/>
  </xdr:oneCellAnchor>
  <xdr:twoCellAnchor>
    <xdr:from>
      <xdr:col>9</xdr:col>
      <xdr:colOff>10488</xdr:colOff>
      <xdr:row>10</xdr:row>
      <xdr:rowOff>25137</xdr:rowOff>
    </xdr:from>
    <xdr:to>
      <xdr:col>16</xdr:col>
      <xdr:colOff>320593</xdr:colOff>
      <xdr:row>24</xdr:row>
      <xdr:rowOff>101338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FBEE3B-CF1E-4757-A946-6F5F506099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236075</xdr:colOff>
      <xdr:row>32</xdr:row>
      <xdr:rowOff>127563</xdr:rowOff>
    </xdr:from>
    <xdr:ext cx="1361848" cy="349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A906D103-C541-A373-8EEF-CB5A8F1B2E9A}"/>
                </a:ext>
              </a:extLst>
            </xdr:cNvPr>
            <xdr:cNvSpPr txBox="1"/>
          </xdr:nvSpPr>
          <xdr:spPr>
            <a:xfrm>
              <a:off x="3250316" y="6348955"/>
              <a:ext cx="1361848" cy="349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 kern="1200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 kern="1200">
                            <a:latin typeface="Cambria Math" panose="02040503050406030204" pitchFamily="18" charset="0"/>
                          </a:rPr>
                          <m:t>𝑣𝑜𝑙𝑢𝑚𝑒</m:t>
                        </m:r>
                        <m:r>
                          <a:rPr lang="en-US" sz="1100" b="0" i="1" kern="120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 kern="1200">
                            <a:latin typeface="Cambria Math" panose="02040503050406030204" pitchFamily="18" charset="0"/>
                          </a:rPr>
                          <m:t>𝑙𝑎𝑟𝑢𝑡𝑎𝑛</m:t>
                        </m:r>
                        <m:r>
                          <a:rPr lang="en-US" sz="1100" b="0" i="1" kern="120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 kern="1200">
                            <a:latin typeface="Cambria Math" panose="02040503050406030204" pitchFamily="18" charset="0"/>
                          </a:rPr>
                          <m:t>𝑎𝑤𝑎𝑙</m:t>
                        </m:r>
                      </m:num>
                      <m:den>
                        <m:r>
                          <a:rPr lang="en-US" sz="1100" b="0" i="1" kern="1200">
                            <a:latin typeface="Cambria Math" panose="02040503050406030204" pitchFamily="18" charset="0"/>
                          </a:rPr>
                          <m:t>𝑏𝑒𝑟𝑎𝑡</m:t>
                        </m:r>
                        <m:r>
                          <a:rPr lang="en-US" sz="1100" b="0" i="1" kern="120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 kern="1200">
                            <a:latin typeface="Cambria Math" panose="02040503050406030204" pitchFamily="18" charset="0"/>
                          </a:rPr>
                          <m:t>𝑠𝑎𝑚𝑝𝑒𝑙</m:t>
                        </m:r>
                      </m:den>
                    </m:f>
                  </m:oMath>
                </m:oMathPara>
              </a14:m>
              <a:endParaRPr lang="en-ID" sz="1100" kern="12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A906D103-C541-A373-8EEF-CB5A8F1B2E9A}"/>
                </a:ext>
              </a:extLst>
            </xdr:cNvPr>
            <xdr:cNvSpPr txBox="1"/>
          </xdr:nvSpPr>
          <xdr:spPr>
            <a:xfrm>
              <a:off x="3250316" y="6348955"/>
              <a:ext cx="1361848" cy="349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 kern="1200">
                  <a:latin typeface="Cambria Math" panose="02040503050406030204" pitchFamily="18" charset="0"/>
                </a:rPr>
                <a:t>(</a:t>
              </a:r>
              <a:r>
                <a:rPr lang="en-US" sz="1100" b="0" i="0" kern="1200">
                  <a:latin typeface="Cambria Math" panose="02040503050406030204" pitchFamily="18" charset="0"/>
                </a:rPr>
                <a:t>𝑣𝑜𝑙𝑢𝑚𝑒 𝑙𝑎𝑟𝑢𝑡𝑎𝑛 𝑎𝑤𝑎𝑙</a:t>
              </a:r>
              <a:r>
                <a:rPr lang="en-ID" sz="1100" b="0" i="0" kern="1200">
                  <a:latin typeface="Cambria Math" panose="02040503050406030204" pitchFamily="18" charset="0"/>
                </a:rPr>
                <a:t>)/(</a:t>
              </a:r>
              <a:r>
                <a:rPr lang="en-US" sz="1100" b="0" i="0" kern="1200">
                  <a:latin typeface="Cambria Math" panose="02040503050406030204" pitchFamily="18" charset="0"/>
                </a:rPr>
                <a:t>𝑏𝑒𝑟𝑎𝑡 𝑠𝑎𝑚𝑝𝑒𝑙</a:t>
              </a:r>
              <a:r>
                <a:rPr lang="en-ID" sz="1100" b="0" i="0" kern="1200">
                  <a:latin typeface="Cambria Math" panose="02040503050406030204" pitchFamily="18" charset="0"/>
                </a:rPr>
                <a:t>)</a:t>
              </a:r>
              <a:endParaRPr lang="en-ID" sz="1100" kern="1200"/>
            </a:p>
          </xdr:txBody>
        </xdr:sp>
      </mc:Fallback>
    </mc:AlternateContent>
    <xdr:clientData/>
  </xdr:oneCellAnchor>
  <xdr:oneCellAnchor>
    <xdr:from>
      <xdr:col>3</xdr:col>
      <xdr:colOff>771646</xdr:colOff>
      <xdr:row>37</xdr:row>
      <xdr:rowOff>12057</xdr:rowOff>
    </xdr:from>
    <xdr:ext cx="1279581" cy="2478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BCC53616-D2FB-42EF-948E-C726E5CC2F9B}"/>
                </a:ext>
              </a:extLst>
            </xdr:cNvPr>
            <xdr:cNvSpPr txBox="1"/>
          </xdr:nvSpPr>
          <xdr:spPr>
            <a:xfrm>
              <a:off x="2905728" y="7198006"/>
              <a:ext cx="1279581" cy="2478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ID" sz="1100" i="1" kern="1200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𝑘𝑎𝑑𝑎𝑟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𝑔𝑢𝑙𝑎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𝑡𝑜𝑡𝑎𝑙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 (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𝑚𝑔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/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𝑔</m:t>
                      </m:r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)</m:t>
                      </m:r>
                    </m:num>
                    <m:den>
                      <m:r>
                        <a:rPr lang="en-US" sz="1100" b="0" i="1" kern="1200">
                          <a:latin typeface="Cambria Math" panose="02040503050406030204" pitchFamily="18" charset="0"/>
                        </a:rPr>
                        <m:t>10</m:t>
                      </m:r>
                    </m:den>
                  </m:f>
                </m:oMath>
              </a14:m>
              <a:r>
                <a:rPr lang="en-ID" sz="1100" kern="1200"/>
                <a:t> </a:t>
              </a:r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BCC53616-D2FB-42EF-948E-C726E5CC2F9B}"/>
                </a:ext>
              </a:extLst>
            </xdr:cNvPr>
            <xdr:cNvSpPr txBox="1"/>
          </xdr:nvSpPr>
          <xdr:spPr>
            <a:xfrm>
              <a:off x="2905728" y="7198006"/>
              <a:ext cx="1279581" cy="2478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 kern="1200">
                  <a:latin typeface="Cambria Math" panose="02040503050406030204" pitchFamily="18" charset="0"/>
                </a:rPr>
                <a:t>(</a:t>
              </a:r>
              <a:r>
                <a:rPr lang="en-US" sz="1100" b="0" i="0" kern="1200">
                  <a:latin typeface="Cambria Math" panose="02040503050406030204" pitchFamily="18" charset="0"/>
                </a:rPr>
                <a:t>𝑘𝑎𝑑𝑎𝑟 𝑔𝑢𝑙𝑎 𝑡𝑜𝑡𝑎𝑙 (𝑚𝑔/𝑔)</a:t>
              </a:r>
              <a:r>
                <a:rPr lang="en-ID" sz="1100" b="0" i="0" kern="1200">
                  <a:latin typeface="Cambria Math" panose="02040503050406030204" pitchFamily="18" charset="0"/>
                </a:rPr>
                <a:t>)/</a:t>
              </a:r>
              <a:r>
                <a:rPr lang="en-US" sz="1100" b="0" i="0" kern="1200">
                  <a:latin typeface="Cambria Math" panose="02040503050406030204" pitchFamily="18" charset="0"/>
                </a:rPr>
                <a:t>10</a:t>
              </a:r>
              <a:r>
                <a:rPr lang="en-ID" sz="1100" kern="1200"/>
                <a:t> </a:t>
              </a: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F7A30-5632-4E33-918C-825647B63B45}">
  <dimension ref="B2:P84"/>
  <sheetViews>
    <sheetView topLeftCell="A68" zoomScale="68" zoomScaleNormal="60" workbookViewId="0">
      <selection activeCell="M60" sqref="M60"/>
    </sheetView>
  </sheetViews>
  <sheetFormatPr defaultRowHeight="15" x14ac:dyDescent="0.25"/>
  <cols>
    <col min="2" max="2" width="15.85546875" customWidth="1"/>
    <col min="3" max="3" width="16.85546875" customWidth="1"/>
    <col min="4" max="4" width="16.28515625" customWidth="1"/>
    <col min="7" max="7" width="9.140625" customWidth="1"/>
    <col min="8" max="8" width="16.85546875" customWidth="1"/>
    <col min="9" max="9" width="16.140625" customWidth="1"/>
    <col min="10" max="10" width="14" customWidth="1"/>
    <col min="16" max="16" width="20.42578125" customWidth="1"/>
  </cols>
  <sheetData>
    <row r="2" spans="2:3" ht="15.75" x14ac:dyDescent="0.25">
      <c r="B2" s="10" t="s">
        <v>23</v>
      </c>
      <c r="C2" s="10"/>
    </row>
    <row r="4" spans="2:3" ht="30" x14ac:dyDescent="0.25">
      <c r="B4" s="5" t="s">
        <v>24</v>
      </c>
      <c r="C4" s="5" t="s">
        <v>25</v>
      </c>
    </row>
    <row r="5" spans="2:3" x14ac:dyDescent="0.25">
      <c r="B5" s="6">
        <v>0</v>
      </c>
      <c r="C5" s="6">
        <v>0.99</v>
      </c>
    </row>
    <row r="6" spans="2:3" x14ac:dyDescent="0.25">
      <c r="B6" s="6">
        <v>50</v>
      </c>
      <c r="C6" s="6">
        <v>0.88</v>
      </c>
    </row>
    <row r="7" spans="2:3" x14ac:dyDescent="0.25">
      <c r="B7" s="6">
        <v>100</v>
      </c>
      <c r="C7" s="6">
        <v>0.75</v>
      </c>
    </row>
    <row r="8" spans="2:3" x14ac:dyDescent="0.25">
      <c r="B8" s="6">
        <v>150</v>
      </c>
      <c r="C8" s="6">
        <v>0.66200000000000003</v>
      </c>
    </row>
    <row r="9" spans="2:3" x14ac:dyDescent="0.25">
      <c r="B9" s="6">
        <v>200</v>
      </c>
      <c r="C9" s="6">
        <v>0.47499999999999998</v>
      </c>
    </row>
    <row r="10" spans="2:3" x14ac:dyDescent="0.25">
      <c r="B10" s="6">
        <v>250</v>
      </c>
      <c r="C10" s="6">
        <v>0.40600000000000003</v>
      </c>
    </row>
    <row r="16" spans="2:3" x14ac:dyDescent="0.25">
      <c r="B16" s="14" t="s">
        <v>44</v>
      </c>
    </row>
    <row r="17" spans="2:10" ht="15.75" x14ac:dyDescent="0.25">
      <c r="B17" s="10" t="s">
        <v>26</v>
      </c>
      <c r="C17" s="8"/>
      <c r="D17" s="10">
        <f>D31</f>
        <v>0.69499999999999995</v>
      </c>
      <c r="E17" s="8"/>
      <c r="F17" s="8"/>
      <c r="G17" s="8"/>
    </row>
    <row r="18" spans="2:10" ht="15.75" x14ac:dyDescent="0.25">
      <c r="B18" s="9" t="s">
        <v>27</v>
      </c>
      <c r="C18" s="11" t="s">
        <v>28</v>
      </c>
      <c r="D18" s="9">
        <v>-2.3999999999999998E-3</v>
      </c>
      <c r="E18" s="9" t="s">
        <v>29</v>
      </c>
      <c r="F18" s="11" t="s">
        <v>30</v>
      </c>
      <c r="G18" s="9">
        <v>0.99550000000000005</v>
      </c>
    </row>
    <row r="19" spans="2:10" ht="15.75" x14ac:dyDescent="0.25">
      <c r="B19" s="9">
        <f>D17</f>
        <v>0.69499999999999995</v>
      </c>
      <c r="C19" s="11" t="s">
        <v>28</v>
      </c>
      <c r="D19" s="9">
        <v>-2.3999999999999998E-3</v>
      </c>
      <c r="E19" s="9" t="s">
        <v>29</v>
      </c>
      <c r="F19" s="11" t="s">
        <v>30</v>
      </c>
      <c r="G19" s="9">
        <v>0.99550000000000005</v>
      </c>
    </row>
    <row r="20" spans="2:10" ht="15.75" x14ac:dyDescent="0.25">
      <c r="B20" s="9" t="s">
        <v>31</v>
      </c>
      <c r="C20" s="11" t="s">
        <v>28</v>
      </c>
      <c r="D20" s="10">
        <f>((B19-G19)/D19)</f>
        <v>125.20833333333339</v>
      </c>
      <c r="E20" s="9" t="s">
        <v>32</v>
      </c>
      <c r="F20" s="8"/>
      <c r="G20" s="8"/>
    </row>
    <row r="22" spans="2:10" ht="15.75" x14ac:dyDescent="0.25">
      <c r="B22" s="12" t="s">
        <v>33</v>
      </c>
      <c r="C22" s="12"/>
      <c r="D22" s="13"/>
      <c r="E22" s="8"/>
      <c r="F22" s="8" t="s">
        <v>34</v>
      </c>
      <c r="G22" s="8">
        <f>((D20*0.15)/0.15)</f>
        <v>125.20833333333339</v>
      </c>
    </row>
    <row r="23" spans="2:10" ht="15.75" x14ac:dyDescent="0.25">
      <c r="B23" s="12" t="s">
        <v>34</v>
      </c>
      <c r="C23" s="12" t="s">
        <v>35</v>
      </c>
      <c r="D23" s="12"/>
      <c r="E23" s="8"/>
      <c r="F23" s="8" t="s">
        <v>47</v>
      </c>
      <c r="G23" s="8">
        <v>0.15</v>
      </c>
    </row>
    <row r="24" spans="2:10" ht="15.75" x14ac:dyDescent="0.25">
      <c r="B24" s="11" t="s">
        <v>28</v>
      </c>
      <c r="C24" s="13">
        <v>108.56521739130434</v>
      </c>
      <c r="D24" s="13" t="s">
        <v>36</v>
      </c>
      <c r="E24" s="8"/>
      <c r="F24" s="8" t="s">
        <v>48</v>
      </c>
      <c r="G24" s="8">
        <v>0.15</v>
      </c>
    </row>
    <row r="27" spans="2:10" x14ac:dyDescent="0.25">
      <c r="B27" s="43" t="s">
        <v>37</v>
      </c>
      <c r="C27" s="43"/>
      <c r="D27" s="43"/>
      <c r="E27" s="43"/>
      <c r="F27" s="43"/>
      <c r="G27" s="43"/>
    </row>
    <row r="28" spans="2:10" x14ac:dyDescent="0.25">
      <c r="B28" s="7"/>
      <c r="C28" s="7"/>
      <c r="D28" s="7"/>
      <c r="E28" s="7"/>
    </row>
    <row r="29" spans="2:10" x14ac:dyDescent="0.25">
      <c r="B29" s="48" t="s">
        <v>1</v>
      </c>
      <c r="C29" s="48"/>
      <c r="D29" s="42" t="s">
        <v>38</v>
      </c>
      <c r="E29" s="42"/>
      <c r="F29" s="49" t="s">
        <v>45</v>
      </c>
      <c r="G29" s="50"/>
      <c r="H29" s="49" t="s">
        <v>46</v>
      </c>
      <c r="I29" s="50"/>
      <c r="J29" s="51" t="s">
        <v>43</v>
      </c>
    </row>
    <row r="30" spans="2:10" x14ac:dyDescent="0.25">
      <c r="B30" s="3" t="s">
        <v>4</v>
      </c>
      <c r="C30" s="3" t="s">
        <v>5</v>
      </c>
      <c r="D30" s="2" t="s">
        <v>4</v>
      </c>
      <c r="E30" s="2" t="s">
        <v>5</v>
      </c>
      <c r="F30" s="3" t="s">
        <v>4</v>
      </c>
      <c r="G30" s="3" t="s">
        <v>5</v>
      </c>
      <c r="H30" s="3" t="s">
        <v>4</v>
      </c>
      <c r="I30" s="3" t="s">
        <v>5</v>
      </c>
      <c r="J30" s="52"/>
    </row>
    <row r="31" spans="2:10" x14ac:dyDescent="0.25">
      <c r="B31" s="23" t="s">
        <v>6</v>
      </c>
      <c r="C31" s="23" t="s">
        <v>6</v>
      </c>
      <c r="D31" s="23">
        <v>0.69499999999999995</v>
      </c>
      <c r="E31" s="23">
        <v>0.64</v>
      </c>
      <c r="F31" s="23">
        <f>((D31-G$19)/D$19)</f>
        <v>125.20833333333339</v>
      </c>
      <c r="G31" s="23">
        <f>((E31-G$19)/D$19)</f>
        <v>148.12500000000003</v>
      </c>
      <c r="H31" s="23">
        <f>(F31*G$23)/G$24</f>
        <v>125.20833333333339</v>
      </c>
      <c r="I31" s="23">
        <f>(G31*G$23)/G$24</f>
        <v>148.12500000000003</v>
      </c>
      <c r="J31" s="23">
        <f>AVERAGE(H31:I31)</f>
        <v>136.66666666666671</v>
      </c>
    </row>
    <row r="32" spans="2:10" x14ac:dyDescent="0.25">
      <c r="B32" s="23" t="s">
        <v>7</v>
      </c>
      <c r="C32" s="23" t="s">
        <v>7</v>
      </c>
      <c r="D32" s="23">
        <v>0.59099999999999997</v>
      </c>
      <c r="E32" s="23">
        <v>0.74</v>
      </c>
      <c r="F32" s="23">
        <f t="shared" ref="F32:F43" si="0">((D32-G$19)/D$19)</f>
        <v>168.54166666666671</v>
      </c>
      <c r="G32" s="23">
        <f t="shared" ref="G32:G43" si="1">((E32-G$19)/D$19)</f>
        <v>106.45833333333337</v>
      </c>
      <c r="H32" s="23">
        <f t="shared" ref="H32:H43" si="2">(F32*G$23)/G$24</f>
        <v>168.54166666666671</v>
      </c>
      <c r="I32" s="23">
        <f t="shared" ref="I32:I43" si="3">(G32*G$23)/G$24</f>
        <v>106.45833333333337</v>
      </c>
      <c r="J32" s="23">
        <f t="shared" ref="J32:J43" si="4">AVERAGE(H32:I32)</f>
        <v>137.50000000000006</v>
      </c>
    </row>
    <row r="33" spans="2:16" x14ac:dyDescent="0.25">
      <c r="B33" s="25" t="s">
        <v>8</v>
      </c>
      <c r="C33" s="25" t="s">
        <v>8</v>
      </c>
      <c r="D33" s="25">
        <v>0.59499999999999997</v>
      </c>
      <c r="E33" s="25">
        <v>0.68100000000000005</v>
      </c>
      <c r="F33" s="25">
        <f t="shared" si="0"/>
        <v>166.87500000000006</v>
      </c>
      <c r="G33" s="25">
        <f t="shared" si="1"/>
        <v>131.04166666666669</v>
      </c>
      <c r="H33" s="25">
        <f t="shared" si="2"/>
        <v>166.87500000000006</v>
      </c>
      <c r="I33" s="25">
        <f t="shared" si="3"/>
        <v>131.04166666666669</v>
      </c>
      <c r="J33" s="25">
        <f t="shared" si="4"/>
        <v>148.95833333333337</v>
      </c>
    </row>
    <row r="34" spans="2:16" x14ac:dyDescent="0.25">
      <c r="B34" s="24" t="s">
        <v>39</v>
      </c>
      <c r="C34" s="24" t="s">
        <v>39</v>
      </c>
      <c r="D34" s="24">
        <v>0.65600000000000003</v>
      </c>
      <c r="E34" s="24">
        <v>0.875</v>
      </c>
      <c r="F34" s="24">
        <f t="shared" si="0"/>
        <v>141.45833333333334</v>
      </c>
      <c r="G34" s="24">
        <f t="shared" si="1"/>
        <v>50.208333333333357</v>
      </c>
      <c r="H34" s="24">
        <f t="shared" si="2"/>
        <v>141.45833333333334</v>
      </c>
      <c r="I34" s="24">
        <f t="shared" si="3"/>
        <v>50.208333333333357</v>
      </c>
      <c r="J34" s="24">
        <f t="shared" si="4"/>
        <v>95.833333333333343</v>
      </c>
    </row>
    <row r="35" spans="2:16" x14ac:dyDescent="0.25">
      <c r="B35" s="26" t="s">
        <v>9</v>
      </c>
      <c r="C35" s="26" t="s">
        <v>9</v>
      </c>
      <c r="D35" s="26">
        <v>0.64800000000000002</v>
      </c>
      <c r="E35" s="26">
        <v>0.77900000000000003</v>
      </c>
      <c r="F35" s="26">
        <f t="shared" si="0"/>
        <v>144.79166666666669</v>
      </c>
      <c r="G35" s="26">
        <f t="shared" si="1"/>
        <v>90.208333333333357</v>
      </c>
      <c r="H35" s="26">
        <f t="shared" si="2"/>
        <v>144.79166666666669</v>
      </c>
      <c r="I35" s="26">
        <f t="shared" si="3"/>
        <v>90.208333333333357</v>
      </c>
      <c r="J35" s="26">
        <f t="shared" si="4"/>
        <v>117.50000000000003</v>
      </c>
    </row>
    <row r="36" spans="2:16" x14ac:dyDescent="0.25">
      <c r="B36" s="3" t="s">
        <v>40</v>
      </c>
      <c r="C36" s="3" t="s">
        <v>40</v>
      </c>
      <c r="D36" s="3">
        <v>0.61699999999999999</v>
      </c>
      <c r="E36" s="3">
        <v>0.70599999999999996</v>
      </c>
      <c r="F36" s="3">
        <f t="shared" si="0"/>
        <v>157.70833333333337</v>
      </c>
      <c r="G36" s="3">
        <f t="shared" si="1"/>
        <v>120.62500000000004</v>
      </c>
      <c r="H36" s="3">
        <f t="shared" si="2"/>
        <v>157.70833333333337</v>
      </c>
      <c r="I36" s="3">
        <f t="shared" si="3"/>
        <v>120.62500000000006</v>
      </c>
      <c r="J36" s="3">
        <f t="shared" si="4"/>
        <v>139.16666666666671</v>
      </c>
    </row>
    <row r="37" spans="2:16" x14ac:dyDescent="0.25">
      <c r="B37" s="24" t="s">
        <v>41</v>
      </c>
      <c r="C37" s="24" t="s">
        <v>41</v>
      </c>
      <c r="D37" s="24">
        <v>0.621</v>
      </c>
      <c r="E37" s="24">
        <v>0.68500000000000005</v>
      </c>
      <c r="F37" s="24">
        <f t="shared" si="0"/>
        <v>156.04166666666671</v>
      </c>
      <c r="G37" s="24">
        <f t="shared" si="1"/>
        <v>129.375</v>
      </c>
      <c r="H37" s="24">
        <f t="shared" si="2"/>
        <v>156.04166666666671</v>
      </c>
      <c r="I37" s="24">
        <f t="shared" si="3"/>
        <v>129.375</v>
      </c>
      <c r="J37" s="24">
        <f t="shared" si="4"/>
        <v>142.70833333333337</v>
      </c>
    </row>
    <row r="38" spans="2:16" x14ac:dyDescent="0.25">
      <c r="B38" s="25" t="s">
        <v>10</v>
      </c>
      <c r="C38" s="25" t="s">
        <v>10</v>
      </c>
      <c r="D38" s="25">
        <v>0.85099999999999998</v>
      </c>
      <c r="E38" s="25">
        <v>0.7</v>
      </c>
      <c r="F38" s="25">
        <f t="shared" si="0"/>
        <v>60.208333333333371</v>
      </c>
      <c r="G38" s="25">
        <f t="shared" si="1"/>
        <v>123.12500000000006</v>
      </c>
      <c r="H38" s="25">
        <f t="shared" si="2"/>
        <v>60.208333333333371</v>
      </c>
      <c r="I38" s="25">
        <f t="shared" si="3"/>
        <v>123.12500000000006</v>
      </c>
      <c r="J38" s="25">
        <f t="shared" si="4"/>
        <v>91.666666666666714</v>
      </c>
    </row>
    <row r="39" spans="2:16" x14ac:dyDescent="0.25">
      <c r="B39" s="23" t="s">
        <v>11</v>
      </c>
      <c r="C39" s="23" t="s">
        <v>11</v>
      </c>
      <c r="D39" s="23">
        <v>0.69899999999999995</v>
      </c>
      <c r="E39" s="23">
        <v>0.67100000000000004</v>
      </c>
      <c r="F39" s="23">
        <f t="shared" si="0"/>
        <v>123.54166666666671</v>
      </c>
      <c r="G39" s="23">
        <f t="shared" si="1"/>
        <v>135.20833333333334</v>
      </c>
      <c r="H39" s="23">
        <f t="shared" si="2"/>
        <v>123.54166666666671</v>
      </c>
      <c r="I39" s="23">
        <f t="shared" si="3"/>
        <v>135.20833333333334</v>
      </c>
      <c r="J39" s="23">
        <f t="shared" si="4"/>
        <v>129.37500000000003</v>
      </c>
    </row>
    <row r="40" spans="2:16" x14ac:dyDescent="0.25">
      <c r="B40" s="23" t="s">
        <v>12</v>
      </c>
      <c r="C40" s="23" t="s">
        <v>12</v>
      </c>
      <c r="D40" s="23">
        <v>0.56599999999999995</v>
      </c>
      <c r="E40" s="23">
        <v>0.79600000000000004</v>
      </c>
      <c r="F40" s="23">
        <f t="shared" si="0"/>
        <v>178.9583333333334</v>
      </c>
      <c r="G40" s="23">
        <f t="shared" si="1"/>
        <v>83.125000000000014</v>
      </c>
      <c r="H40" s="23">
        <f t="shared" si="2"/>
        <v>178.9583333333334</v>
      </c>
      <c r="I40" s="23">
        <f t="shared" si="3"/>
        <v>83.125000000000014</v>
      </c>
      <c r="J40" s="23">
        <f t="shared" si="4"/>
        <v>131.04166666666671</v>
      </c>
    </row>
    <row r="41" spans="2:16" x14ac:dyDescent="0.25">
      <c r="B41" s="3" t="s">
        <v>42</v>
      </c>
      <c r="C41" s="3" t="s">
        <v>42</v>
      </c>
      <c r="D41" s="3">
        <v>0.81499999999999995</v>
      </c>
      <c r="E41" s="3">
        <v>0.745</v>
      </c>
      <c r="F41" s="3">
        <f t="shared" si="0"/>
        <v>75.208333333333385</v>
      </c>
      <c r="G41" s="3">
        <f t="shared" si="1"/>
        <v>104.37500000000003</v>
      </c>
      <c r="H41" s="3">
        <f t="shared" si="2"/>
        <v>75.208333333333385</v>
      </c>
      <c r="I41" s="3">
        <f t="shared" si="3"/>
        <v>104.37500000000003</v>
      </c>
      <c r="J41" s="3">
        <f t="shared" si="4"/>
        <v>89.791666666666714</v>
      </c>
    </row>
    <row r="42" spans="2:16" x14ac:dyDescent="0.25">
      <c r="B42" s="3" t="s">
        <v>13</v>
      </c>
      <c r="C42" s="3" t="s">
        <v>13</v>
      </c>
      <c r="D42" s="3">
        <v>0.71299999999999997</v>
      </c>
      <c r="E42" s="3">
        <v>0.88200000000000001</v>
      </c>
      <c r="F42" s="3">
        <f t="shared" si="0"/>
        <v>117.70833333333339</v>
      </c>
      <c r="G42" s="3">
        <f t="shared" si="1"/>
        <v>47.291666666666693</v>
      </c>
      <c r="H42" s="3">
        <f t="shared" si="2"/>
        <v>117.70833333333339</v>
      </c>
      <c r="I42" s="3">
        <f t="shared" si="3"/>
        <v>47.291666666666693</v>
      </c>
      <c r="J42" s="3">
        <f t="shared" si="4"/>
        <v>82.500000000000043</v>
      </c>
    </row>
    <row r="43" spans="2:16" x14ac:dyDescent="0.25">
      <c r="B43" s="23" t="s">
        <v>14</v>
      </c>
      <c r="C43" s="23" t="s">
        <v>14</v>
      </c>
      <c r="D43" s="23">
        <v>0.59199999999999997</v>
      </c>
      <c r="E43" s="23">
        <v>0.72799999999999998</v>
      </c>
      <c r="F43" s="23">
        <f t="shared" si="0"/>
        <v>168.12500000000006</v>
      </c>
      <c r="G43" s="23">
        <f t="shared" si="1"/>
        <v>111.45833333333337</v>
      </c>
      <c r="H43" s="23">
        <f t="shared" si="2"/>
        <v>168.12500000000006</v>
      </c>
      <c r="I43" s="23">
        <f t="shared" si="3"/>
        <v>111.45833333333336</v>
      </c>
      <c r="J43" s="23">
        <f t="shared" si="4"/>
        <v>139.79166666666671</v>
      </c>
    </row>
    <row r="46" spans="2:16" x14ac:dyDescent="0.25">
      <c r="B46" s="43" t="s">
        <v>83</v>
      </c>
      <c r="C46" s="43"/>
      <c r="D46" s="43"/>
    </row>
    <row r="47" spans="2:16" x14ac:dyDescent="0.25">
      <c r="K47" s="1"/>
      <c r="L47" s="1"/>
      <c r="M47" s="1"/>
      <c r="N47" s="1"/>
      <c r="O47" s="1"/>
      <c r="P47" s="1"/>
    </row>
    <row r="48" spans="2:16" x14ac:dyDescent="0.25">
      <c r="B48" s="44" t="s">
        <v>1</v>
      </c>
      <c r="C48" s="45" t="s">
        <v>38</v>
      </c>
      <c r="D48" s="46"/>
      <c r="E48" s="44" t="s">
        <v>92</v>
      </c>
      <c r="F48" s="44"/>
      <c r="G48" s="44" t="s">
        <v>54</v>
      </c>
      <c r="H48" s="44"/>
      <c r="I48" s="44" t="s">
        <v>43</v>
      </c>
      <c r="J48" s="27"/>
      <c r="K48" s="1"/>
      <c r="L48" s="1"/>
      <c r="M48" s="1"/>
      <c r="N48" s="1"/>
      <c r="O48" s="1"/>
      <c r="P48" s="1"/>
    </row>
    <row r="49" spans="2:16" x14ac:dyDescent="0.25">
      <c r="B49" s="44"/>
      <c r="C49" s="33" t="s">
        <v>91</v>
      </c>
      <c r="D49" s="33" t="s">
        <v>5</v>
      </c>
      <c r="E49" s="33" t="s">
        <v>4</v>
      </c>
      <c r="F49" s="33" t="s">
        <v>5</v>
      </c>
      <c r="G49" s="33" t="s">
        <v>4</v>
      </c>
      <c r="H49" s="33" t="s">
        <v>5</v>
      </c>
      <c r="I49" s="44"/>
      <c r="J49" s="1"/>
      <c r="K49" s="1"/>
      <c r="L49" s="1"/>
      <c r="M49" s="1"/>
      <c r="N49" s="1"/>
      <c r="O49" s="1"/>
      <c r="P49" s="1"/>
    </row>
    <row r="50" spans="2:16" x14ac:dyDescent="0.25">
      <c r="B50" s="19" t="s">
        <v>82</v>
      </c>
      <c r="C50" s="34">
        <v>0.70499999999999996</v>
      </c>
      <c r="D50" s="34">
        <v>0.55700000000000005</v>
      </c>
      <c r="E50" s="34">
        <f>((C50-G19)/D19)</f>
        <v>121.04166666666671</v>
      </c>
      <c r="F50" s="34">
        <f>((D50-G19)/D19)</f>
        <v>182.70833333333334</v>
      </c>
      <c r="G50" s="34">
        <f>(E50*G23)/G24</f>
        <v>121.04166666666671</v>
      </c>
      <c r="H50" s="34">
        <f>(F50*G23)/G24</f>
        <v>182.70833333333334</v>
      </c>
      <c r="I50" s="34">
        <f>AVERAGE(G50:H50)</f>
        <v>151.87500000000003</v>
      </c>
      <c r="J50" s="1"/>
      <c r="K50" s="1"/>
      <c r="L50" s="1"/>
      <c r="M50" s="1"/>
      <c r="N50" s="1"/>
      <c r="O50" s="1"/>
      <c r="P50" s="1"/>
    </row>
    <row r="51" spans="2:16" x14ac:dyDescent="0.25">
      <c r="I51" s="1"/>
      <c r="J51" s="1"/>
      <c r="K51" s="1"/>
      <c r="L51" s="1"/>
      <c r="M51" s="1"/>
      <c r="N51" s="1"/>
      <c r="O51" s="1"/>
      <c r="P51" s="1"/>
    </row>
    <row r="52" spans="2:16" x14ac:dyDescent="0.25">
      <c r="B52" s="43" t="s">
        <v>93</v>
      </c>
      <c r="C52" s="43"/>
      <c r="D52" s="43"/>
      <c r="K52" s="47"/>
      <c r="L52" s="47"/>
      <c r="M52" s="47"/>
      <c r="N52" s="47"/>
      <c r="O52" s="47"/>
      <c r="P52" s="47"/>
    </row>
    <row r="53" spans="2:16" x14ac:dyDescent="0.25">
      <c r="K53" s="47"/>
      <c r="L53" s="47"/>
      <c r="M53" s="47"/>
      <c r="N53" s="47"/>
      <c r="O53" s="47"/>
      <c r="P53" s="47"/>
    </row>
    <row r="54" spans="2:16" ht="15.75" x14ac:dyDescent="0.25">
      <c r="B54" s="38" t="s">
        <v>1</v>
      </c>
      <c r="C54" s="38" t="s">
        <v>38</v>
      </c>
      <c r="D54" s="2" t="s">
        <v>45</v>
      </c>
      <c r="E54" s="42" t="s">
        <v>94</v>
      </c>
      <c r="F54" s="42"/>
    </row>
    <row r="55" spans="2:16" x14ac:dyDescent="0.25">
      <c r="B55" s="41" t="s">
        <v>95</v>
      </c>
      <c r="C55" s="2">
        <v>0.63200000000000001</v>
      </c>
      <c r="D55" s="2">
        <f>((C55-G$19)/D$19)</f>
        <v>151.45833333333337</v>
      </c>
      <c r="E55" s="42">
        <f>(D55*G$23)/G$24</f>
        <v>151.45833333333337</v>
      </c>
      <c r="F55" s="42"/>
    </row>
    <row r="56" spans="2:16" x14ac:dyDescent="0.25">
      <c r="B56" s="39" t="s">
        <v>80</v>
      </c>
      <c r="C56" s="5">
        <v>0.67100000000000004</v>
      </c>
      <c r="D56" s="2">
        <f>((C56-G$19)/D$19)</f>
        <v>135.20833333333334</v>
      </c>
      <c r="E56" s="42">
        <f t="shared" ref="E56:E57" si="5">(D56*G$23)/G$24</f>
        <v>135.20833333333334</v>
      </c>
      <c r="F56" s="42"/>
    </row>
    <row r="57" spans="2:16" x14ac:dyDescent="0.25">
      <c r="B57" s="40" t="s">
        <v>81</v>
      </c>
      <c r="C57" s="6">
        <v>0.28699999999999998</v>
      </c>
      <c r="D57" s="2">
        <f>((C57-G73)/D73)</f>
        <v>125.95238095238096</v>
      </c>
      <c r="E57" s="42">
        <f t="shared" si="5"/>
        <v>125.95238095238095</v>
      </c>
      <c r="F57" s="42"/>
    </row>
    <row r="58" spans="2:16" x14ac:dyDescent="0.25">
      <c r="B58" s="36"/>
      <c r="C58" s="36"/>
    </row>
    <row r="59" spans="2:16" x14ac:dyDescent="0.25">
      <c r="B59" s="36"/>
      <c r="C59" s="36"/>
    </row>
    <row r="60" spans="2:16" ht="15.75" x14ac:dyDescent="0.25">
      <c r="B60" s="37" t="s">
        <v>23</v>
      </c>
      <c r="C60" s="37"/>
    </row>
    <row r="61" spans="2:16" x14ac:dyDescent="0.25">
      <c r="B61" s="36"/>
      <c r="C61" s="36"/>
    </row>
    <row r="62" spans="2:16" ht="30" x14ac:dyDescent="0.25">
      <c r="B62" s="5" t="s">
        <v>24</v>
      </c>
      <c r="C62" s="5" t="s">
        <v>25</v>
      </c>
    </row>
    <row r="63" spans="2:16" x14ac:dyDescent="0.25">
      <c r="B63" s="6">
        <v>0</v>
      </c>
      <c r="C63" s="6">
        <v>0.57099999999999995</v>
      </c>
    </row>
    <row r="64" spans="2:16" x14ac:dyDescent="0.25">
      <c r="B64" s="6">
        <v>50</v>
      </c>
      <c r="C64" s="6">
        <v>0.497</v>
      </c>
    </row>
    <row r="65" spans="2:9" x14ac:dyDescent="0.25">
      <c r="B65" s="6">
        <v>100</v>
      </c>
      <c r="C65" s="6">
        <v>0.316</v>
      </c>
    </row>
    <row r="66" spans="2:9" x14ac:dyDescent="0.25">
      <c r="B66" s="6">
        <v>150</v>
      </c>
      <c r="C66" s="6">
        <v>0.14799999999999999</v>
      </c>
    </row>
    <row r="67" spans="2:9" x14ac:dyDescent="0.25">
      <c r="B67" s="6">
        <v>200</v>
      </c>
      <c r="C67" s="6">
        <v>0.127</v>
      </c>
    </row>
    <row r="68" spans="2:9" x14ac:dyDescent="0.25">
      <c r="B68" s="6">
        <v>250</v>
      </c>
      <c r="C68" s="6">
        <v>0.106</v>
      </c>
    </row>
    <row r="70" spans="2:9" x14ac:dyDescent="0.25">
      <c r="B70" s="14" t="s">
        <v>44</v>
      </c>
    </row>
    <row r="71" spans="2:9" ht="15.75" x14ac:dyDescent="0.25">
      <c r="B71" s="10" t="s">
        <v>26</v>
      </c>
      <c r="C71" s="8"/>
      <c r="D71" s="10">
        <v>0.28699999999999998</v>
      </c>
      <c r="E71" s="8"/>
      <c r="F71" s="8"/>
      <c r="G71" s="8"/>
    </row>
    <row r="72" spans="2:9" ht="15.75" x14ac:dyDescent="0.25">
      <c r="B72" s="9" t="s">
        <v>27</v>
      </c>
      <c r="C72" s="11" t="s">
        <v>28</v>
      </c>
      <c r="D72" s="9">
        <v>-2.0999999999999999E-3</v>
      </c>
      <c r="E72" s="9" t="s">
        <v>29</v>
      </c>
      <c r="F72" s="11" t="s">
        <v>30</v>
      </c>
      <c r="G72" s="9">
        <v>0.55149999999999999</v>
      </c>
    </row>
    <row r="73" spans="2:9" ht="15.75" x14ac:dyDescent="0.25">
      <c r="B73" s="9">
        <f>D71</f>
        <v>0.28699999999999998</v>
      </c>
      <c r="C73" s="11" t="s">
        <v>28</v>
      </c>
      <c r="D73" s="9">
        <v>-2.0999999999999999E-3</v>
      </c>
      <c r="E73" s="9" t="s">
        <v>29</v>
      </c>
      <c r="F73" s="11" t="s">
        <v>30</v>
      </c>
      <c r="G73" s="9">
        <v>0.55149999999999999</v>
      </c>
    </row>
    <row r="74" spans="2:9" ht="15.75" x14ac:dyDescent="0.25">
      <c r="B74" s="9" t="s">
        <v>31</v>
      </c>
      <c r="C74" s="11" t="s">
        <v>28</v>
      </c>
      <c r="D74" s="10">
        <f>((B73-G73)/D73)</f>
        <v>125.95238095238096</v>
      </c>
      <c r="E74" s="9" t="s">
        <v>32</v>
      </c>
      <c r="F74" s="8"/>
      <c r="G74" s="8"/>
    </row>
    <row r="76" spans="2:9" ht="15.75" x14ac:dyDescent="0.25">
      <c r="B76" s="12" t="s">
        <v>33</v>
      </c>
      <c r="C76" s="12"/>
      <c r="D76" s="13"/>
      <c r="E76" s="8"/>
      <c r="F76" s="8" t="s">
        <v>34</v>
      </c>
      <c r="G76" s="8">
        <f>((D74*0.15)/0.15)</f>
        <v>125.95238095238095</v>
      </c>
    </row>
    <row r="77" spans="2:9" ht="15.75" x14ac:dyDescent="0.25">
      <c r="B77" s="12" t="s">
        <v>34</v>
      </c>
      <c r="C77" s="12" t="s">
        <v>35</v>
      </c>
      <c r="D77" s="12"/>
      <c r="E77" s="8"/>
      <c r="F77" s="8" t="s">
        <v>47</v>
      </c>
      <c r="G77" s="8">
        <v>0.15</v>
      </c>
    </row>
    <row r="78" spans="2:9" ht="15.75" x14ac:dyDescent="0.25">
      <c r="B78" s="11" t="s">
        <v>28</v>
      </c>
      <c r="C78" s="13">
        <v>108.56521739130434</v>
      </c>
      <c r="D78" s="13" t="s">
        <v>36</v>
      </c>
      <c r="E78" s="8"/>
      <c r="F78" s="8" t="s">
        <v>48</v>
      </c>
      <c r="G78" s="8">
        <v>0.15</v>
      </c>
    </row>
    <row r="80" spans="2:9" x14ac:dyDescent="0.25">
      <c r="B80" s="27"/>
      <c r="C80" s="27"/>
      <c r="D80" s="1"/>
      <c r="E80" s="1"/>
      <c r="F80" s="1"/>
      <c r="G80" s="1"/>
      <c r="H80" s="1"/>
      <c r="I80" s="1"/>
    </row>
    <row r="81" spans="2:9" x14ac:dyDescent="0.25">
      <c r="D81" s="1"/>
      <c r="E81" s="1"/>
      <c r="F81" s="1"/>
      <c r="G81" s="1"/>
      <c r="H81" s="1"/>
      <c r="I81" s="1"/>
    </row>
    <row r="82" spans="2:9" x14ac:dyDescent="0.25">
      <c r="D82" s="1"/>
      <c r="E82" s="1"/>
      <c r="F82" s="1"/>
      <c r="G82" s="1"/>
      <c r="H82" s="1"/>
      <c r="I82" s="1"/>
    </row>
    <row r="83" spans="2:9" x14ac:dyDescent="0.25">
      <c r="B83" s="1"/>
      <c r="C83" s="1"/>
      <c r="D83" s="1"/>
      <c r="E83" s="1"/>
      <c r="F83" s="1"/>
      <c r="G83" s="1"/>
      <c r="H83" s="1"/>
      <c r="I83" s="1"/>
    </row>
    <row r="84" spans="2:9" x14ac:dyDescent="0.25">
      <c r="B84" s="1"/>
      <c r="C84" s="1"/>
      <c r="D84" s="1"/>
      <c r="E84" s="1"/>
      <c r="F84" s="1"/>
      <c r="G84" s="1"/>
      <c r="H84" s="1"/>
      <c r="I84" s="1"/>
    </row>
  </sheetData>
  <mergeCells count="23">
    <mergeCell ref="B27:G27"/>
    <mergeCell ref="K52:L52"/>
    <mergeCell ref="K53:L53"/>
    <mergeCell ref="M52:N52"/>
    <mergeCell ref="M53:N53"/>
    <mergeCell ref="I48:I49"/>
    <mergeCell ref="B46:D46"/>
    <mergeCell ref="B29:C29"/>
    <mergeCell ref="H29:I29"/>
    <mergeCell ref="J29:J30"/>
    <mergeCell ref="D29:E29"/>
    <mergeCell ref="F29:G29"/>
    <mergeCell ref="O52:P52"/>
    <mergeCell ref="O53:P53"/>
    <mergeCell ref="E54:F54"/>
    <mergeCell ref="E55:F55"/>
    <mergeCell ref="E56:F56"/>
    <mergeCell ref="E57:F57"/>
    <mergeCell ref="B52:D52"/>
    <mergeCell ref="E48:F48"/>
    <mergeCell ref="B48:B49"/>
    <mergeCell ref="G48:H48"/>
    <mergeCell ref="C48:D4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B387F-8DEC-41EC-AADE-8BF7A0983DE1}">
  <dimension ref="B1:N26"/>
  <sheetViews>
    <sheetView topLeftCell="A7" zoomScale="91" workbookViewId="0">
      <selection activeCell="L3" sqref="L3"/>
    </sheetView>
  </sheetViews>
  <sheetFormatPr defaultRowHeight="15" x14ac:dyDescent="0.25"/>
  <cols>
    <col min="2" max="2" width="16.5703125" customWidth="1"/>
    <col min="3" max="3" width="15" customWidth="1"/>
    <col min="4" max="4" width="10.140625" customWidth="1"/>
    <col min="6" max="6" width="8.140625" customWidth="1"/>
    <col min="10" max="10" width="8.5703125" customWidth="1"/>
    <col min="11" max="11" width="13" customWidth="1"/>
    <col min="12" max="12" width="13.28515625" customWidth="1"/>
  </cols>
  <sheetData>
    <row r="1" spans="2:14" x14ac:dyDescent="0.25">
      <c r="B1" s="43" t="s">
        <v>0</v>
      </c>
      <c r="C1" s="43"/>
    </row>
    <row r="3" spans="2:14" x14ac:dyDescent="0.25">
      <c r="B3" s="42" t="s">
        <v>1</v>
      </c>
      <c r="C3" s="42"/>
      <c r="D3" s="42" t="s">
        <v>2</v>
      </c>
      <c r="E3" s="42"/>
      <c r="F3" s="42" t="s">
        <v>3</v>
      </c>
      <c r="G3" s="42"/>
      <c r="H3" s="48" t="s">
        <v>43</v>
      </c>
      <c r="I3" s="1"/>
    </row>
    <row r="4" spans="2:14" x14ac:dyDescent="0.25">
      <c r="B4" s="2" t="s">
        <v>4</v>
      </c>
      <c r="C4" s="2" t="s">
        <v>5</v>
      </c>
      <c r="D4" s="2" t="s">
        <v>4</v>
      </c>
      <c r="E4" s="2" t="s">
        <v>5</v>
      </c>
      <c r="F4" s="2" t="s">
        <v>4</v>
      </c>
      <c r="G4" s="2" t="s">
        <v>5</v>
      </c>
      <c r="H4" s="48"/>
      <c r="J4" s="47" t="s">
        <v>15</v>
      </c>
      <c r="K4" s="47"/>
      <c r="L4" s="47"/>
      <c r="M4" s="47"/>
      <c r="N4" s="47"/>
    </row>
    <row r="5" spans="2:14" x14ac:dyDescent="0.25">
      <c r="B5" s="15" t="s">
        <v>6</v>
      </c>
      <c r="C5" s="15" t="s">
        <v>6</v>
      </c>
      <c r="D5" s="15">
        <v>11.4</v>
      </c>
      <c r="E5" s="15">
        <v>8.4</v>
      </c>
      <c r="F5" s="15">
        <f>(D5*M$11*M$12/N$10)*100</f>
        <v>0.68400000000000005</v>
      </c>
      <c r="G5" s="15">
        <f>(E5*M$11*M$12/N$10)*100</f>
        <v>0.504</v>
      </c>
      <c r="H5" s="15">
        <f>AVERAGE(F5:G5)</f>
        <v>0.59400000000000008</v>
      </c>
      <c r="L5" s="47"/>
      <c r="M5" s="47"/>
      <c r="N5" s="47"/>
    </row>
    <row r="6" spans="2:14" x14ac:dyDescent="0.25">
      <c r="B6" s="15" t="s">
        <v>7</v>
      </c>
      <c r="C6" s="15" t="s">
        <v>7</v>
      </c>
      <c r="D6" s="15">
        <v>9.3000000000000007</v>
      </c>
      <c r="E6" s="15">
        <v>10.1</v>
      </c>
      <c r="F6" s="15">
        <f t="shared" ref="F6:F17" si="0">(D6*M$11*M$12/N$10)*100</f>
        <v>0.55800000000000005</v>
      </c>
      <c r="G6" s="15">
        <f t="shared" ref="G6:G17" si="1">(E6*M$11*M$12/N$10)*100</f>
        <v>0.60599999999999998</v>
      </c>
      <c r="H6" s="15">
        <f t="shared" ref="H6:H17" si="2">AVERAGE(F6:G6)</f>
        <v>0.58200000000000007</v>
      </c>
    </row>
    <row r="7" spans="2:14" x14ac:dyDescent="0.25">
      <c r="B7" s="16" t="s">
        <v>8</v>
      </c>
      <c r="C7" s="16" t="s">
        <v>8</v>
      </c>
      <c r="D7" s="16">
        <v>10</v>
      </c>
      <c r="E7" s="16">
        <v>9.6</v>
      </c>
      <c r="F7" s="16">
        <f t="shared" si="0"/>
        <v>0.6</v>
      </c>
      <c r="G7" s="16">
        <f t="shared" si="1"/>
        <v>0.57599999999999996</v>
      </c>
      <c r="H7" s="16">
        <f t="shared" si="2"/>
        <v>0.58799999999999997</v>
      </c>
    </row>
    <row r="8" spans="2:14" x14ac:dyDescent="0.25">
      <c r="B8" s="17" t="s">
        <v>39</v>
      </c>
      <c r="C8" s="17" t="s">
        <v>39</v>
      </c>
      <c r="D8" s="17">
        <v>12.1</v>
      </c>
      <c r="E8" s="17">
        <v>12.1</v>
      </c>
      <c r="F8" s="17">
        <f t="shared" si="0"/>
        <v>0.72599999999999987</v>
      </c>
      <c r="G8" s="17">
        <f t="shared" si="1"/>
        <v>0.72599999999999987</v>
      </c>
      <c r="H8" s="17">
        <f t="shared" si="2"/>
        <v>0.72599999999999987</v>
      </c>
      <c r="J8" t="s">
        <v>16</v>
      </c>
    </row>
    <row r="9" spans="2:14" x14ac:dyDescent="0.25">
      <c r="B9" s="16" t="s">
        <v>9</v>
      </c>
      <c r="C9" s="16" t="s">
        <v>9</v>
      </c>
      <c r="D9" s="16">
        <v>12.3</v>
      </c>
      <c r="E9" s="16">
        <v>12.1</v>
      </c>
      <c r="F9" s="16">
        <f t="shared" si="0"/>
        <v>0.7380000000000001</v>
      </c>
      <c r="G9" s="16">
        <f t="shared" si="1"/>
        <v>0.72599999999999987</v>
      </c>
      <c r="H9" s="16">
        <f t="shared" si="2"/>
        <v>0.73199999999999998</v>
      </c>
      <c r="J9" t="s">
        <v>17</v>
      </c>
      <c r="K9" s="55" t="s">
        <v>50</v>
      </c>
      <c r="L9" s="55"/>
    </row>
    <row r="10" spans="2:14" x14ac:dyDescent="0.25">
      <c r="B10" s="17" t="s">
        <v>40</v>
      </c>
      <c r="C10" s="17" t="s">
        <v>40</v>
      </c>
      <c r="D10" s="17">
        <v>10</v>
      </c>
      <c r="E10" s="17">
        <v>10.7</v>
      </c>
      <c r="F10" s="17">
        <f t="shared" si="0"/>
        <v>0.6</v>
      </c>
      <c r="G10" s="17">
        <f t="shared" si="1"/>
        <v>0.64200000000000002</v>
      </c>
      <c r="H10" s="17">
        <f t="shared" si="2"/>
        <v>0.621</v>
      </c>
      <c r="J10" t="s">
        <v>18</v>
      </c>
      <c r="K10" s="55" t="s">
        <v>21</v>
      </c>
      <c r="L10" s="55"/>
      <c r="M10">
        <v>10</v>
      </c>
      <c r="N10">
        <f>M10*1000</f>
        <v>10000</v>
      </c>
    </row>
    <row r="11" spans="2:14" x14ac:dyDescent="0.25">
      <c r="B11" s="17" t="s">
        <v>41</v>
      </c>
      <c r="C11" s="17" t="s">
        <v>41</v>
      </c>
      <c r="D11" s="17">
        <v>8.9</v>
      </c>
      <c r="E11" s="17">
        <v>9.3000000000000007</v>
      </c>
      <c r="F11" s="17">
        <f t="shared" si="0"/>
        <v>0.53400000000000014</v>
      </c>
      <c r="G11" s="17">
        <f t="shared" si="1"/>
        <v>0.55800000000000005</v>
      </c>
      <c r="H11" s="17">
        <f t="shared" si="2"/>
        <v>0.54600000000000004</v>
      </c>
      <c r="J11" t="s">
        <v>19</v>
      </c>
      <c r="K11" s="55" t="s">
        <v>22</v>
      </c>
      <c r="L11" s="55"/>
      <c r="M11">
        <v>0.1</v>
      </c>
    </row>
    <row r="12" spans="2:14" x14ac:dyDescent="0.25">
      <c r="B12" s="16" t="s">
        <v>10</v>
      </c>
      <c r="C12" s="16" t="s">
        <v>10</v>
      </c>
      <c r="D12" s="16">
        <v>7.4</v>
      </c>
      <c r="E12" s="16">
        <v>7.1</v>
      </c>
      <c r="F12" s="16">
        <f t="shared" si="0"/>
        <v>0.44400000000000006</v>
      </c>
      <c r="G12" s="16">
        <f t="shared" si="1"/>
        <v>0.42599999999999988</v>
      </c>
      <c r="H12" s="16">
        <f t="shared" si="2"/>
        <v>0.43499999999999994</v>
      </c>
      <c r="J12" t="s">
        <v>20</v>
      </c>
      <c r="K12" s="54" t="s">
        <v>49</v>
      </c>
      <c r="L12" s="54"/>
      <c r="M12">
        <v>60</v>
      </c>
    </row>
    <row r="13" spans="2:14" x14ac:dyDescent="0.25">
      <c r="B13" s="15" t="s">
        <v>11</v>
      </c>
      <c r="C13" s="15" t="s">
        <v>11</v>
      </c>
      <c r="D13" s="15">
        <v>8.6</v>
      </c>
      <c r="E13" s="15">
        <v>8.8000000000000007</v>
      </c>
      <c r="F13" s="15">
        <f t="shared" si="0"/>
        <v>0.51600000000000001</v>
      </c>
      <c r="G13" s="15">
        <f t="shared" si="1"/>
        <v>0.52800000000000014</v>
      </c>
      <c r="H13" s="15">
        <f t="shared" si="2"/>
        <v>0.52200000000000002</v>
      </c>
      <c r="K13" s="53" t="s">
        <v>84</v>
      </c>
      <c r="L13" s="53"/>
      <c r="M13">
        <v>90.03</v>
      </c>
    </row>
    <row r="14" spans="2:14" x14ac:dyDescent="0.25">
      <c r="B14" s="15" t="s">
        <v>12</v>
      </c>
      <c r="C14" s="15" t="s">
        <v>12</v>
      </c>
      <c r="D14" s="15">
        <v>8.9</v>
      </c>
      <c r="E14" s="15">
        <v>9.3000000000000007</v>
      </c>
      <c r="F14" s="15">
        <f t="shared" si="0"/>
        <v>0.53400000000000014</v>
      </c>
      <c r="G14" s="15">
        <f t="shared" si="1"/>
        <v>0.55800000000000005</v>
      </c>
      <c r="H14" s="15">
        <f t="shared" si="2"/>
        <v>0.54600000000000004</v>
      </c>
      <c r="K14" s="47" t="s">
        <v>85</v>
      </c>
      <c r="L14" s="47"/>
      <c r="M14">
        <v>150.08699999999999</v>
      </c>
    </row>
    <row r="15" spans="2:14" x14ac:dyDescent="0.25">
      <c r="B15" s="17" t="s">
        <v>42</v>
      </c>
      <c r="C15" s="17" t="s">
        <v>42</v>
      </c>
      <c r="D15" s="17">
        <v>4.4000000000000004</v>
      </c>
      <c r="E15" s="17">
        <v>4.9000000000000004</v>
      </c>
      <c r="F15" s="17">
        <f t="shared" si="0"/>
        <v>0.26400000000000007</v>
      </c>
      <c r="G15" s="17">
        <f t="shared" si="1"/>
        <v>0.29400000000000004</v>
      </c>
      <c r="H15" s="17">
        <f t="shared" si="2"/>
        <v>0.27900000000000003</v>
      </c>
      <c r="K15" s="4"/>
      <c r="L15" s="4"/>
    </row>
    <row r="16" spans="2:14" x14ac:dyDescent="0.25">
      <c r="B16" s="16" t="s">
        <v>13</v>
      </c>
      <c r="C16" s="16" t="s">
        <v>13</v>
      </c>
      <c r="D16" s="16">
        <v>8.6999999999999993</v>
      </c>
      <c r="E16" s="16">
        <v>8.4</v>
      </c>
      <c r="F16" s="16">
        <f t="shared" si="0"/>
        <v>0.52200000000000002</v>
      </c>
      <c r="G16" s="16">
        <f t="shared" si="1"/>
        <v>0.504</v>
      </c>
      <c r="H16" s="16">
        <f t="shared" si="2"/>
        <v>0.51300000000000001</v>
      </c>
    </row>
    <row r="17" spans="2:10" x14ac:dyDescent="0.25">
      <c r="B17" s="15" t="s">
        <v>14</v>
      </c>
      <c r="C17" s="15" t="s">
        <v>14</v>
      </c>
      <c r="D17" s="15">
        <v>8.6</v>
      </c>
      <c r="E17" s="15">
        <v>8.3000000000000007</v>
      </c>
      <c r="F17" s="15">
        <f t="shared" si="0"/>
        <v>0.51600000000000001</v>
      </c>
      <c r="G17" s="15">
        <f t="shared" si="1"/>
        <v>0.498</v>
      </c>
      <c r="H17" s="15">
        <f t="shared" si="2"/>
        <v>0.50700000000000001</v>
      </c>
      <c r="J17" t="s">
        <v>51</v>
      </c>
    </row>
    <row r="19" spans="2:10" x14ac:dyDescent="0.25">
      <c r="B19" s="14" t="s">
        <v>83</v>
      </c>
    </row>
    <row r="20" spans="2:10" x14ac:dyDescent="0.25">
      <c r="B20" s="19" t="s">
        <v>1</v>
      </c>
      <c r="C20" s="19" t="s">
        <v>2</v>
      </c>
      <c r="D20" s="19" t="s">
        <v>3</v>
      </c>
    </row>
    <row r="21" spans="2:10" x14ac:dyDescent="0.25">
      <c r="B21" s="19" t="s">
        <v>53</v>
      </c>
      <c r="C21" s="19">
        <v>9.6999999999999993</v>
      </c>
      <c r="D21" s="19">
        <f>(C21*M11*M12/N10)*100</f>
        <v>0.58199999999999996</v>
      </c>
    </row>
    <row r="23" spans="2:10" x14ac:dyDescent="0.25">
      <c r="B23" s="14" t="s">
        <v>86</v>
      </c>
      <c r="C23" s="14"/>
    </row>
    <row r="24" spans="2:10" x14ac:dyDescent="0.25">
      <c r="B24" s="3" t="s">
        <v>1</v>
      </c>
      <c r="C24" s="3" t="s">
        <v>2</v>
      </c>
      <c r="D24" s="3" t="s">
        <v>3</v>
      </c>
      <c r="E24" s="3"/>
      <c r="F24" s="3"/>
      <c r="G24" t="s">
        <v>51</v>
      </c>
    </row>
    <row r="25" spans="2:10" x14ac:dyDescent="0.25">
      <c r="B25" s="3" t="s">
        <v>80</v>
      </c>
      <c r="C25" s="3">
        <v>8.5</v>
      </c>
      <c r="D25" s="19">
        <f>((C25*M11*M12)/N10)*100</f>
        <v>0.51</v>
      </c>
      <c r="E25" s="35">
        <f>((C25*M11*M13)/N10)*100</f>
        <v>0.76525500000000013</v>
      </c>
      <c r="F25" s="3">
        <f>((C25*M11*M14)/N10)*100</f>
        <v>1.2757395</v>
      </c>
    </row>
    <row r="26" spans="2:10" x14ac:dyDescent="0.25">
      <c r="B26" s="3" t="s">
        <v>81</v>
      </c>
      <c r="C26" s="3">
        <v>0.8</v>
      </c>
      <c r="D26" s="19">
        <f>((C26*M11*M12)/N10)*100</f>
        <v>4.8000000000000008E-2</v>
      </c>
      <c r="E26" s="35">
        <f>((C26*M11*M13)/N10)*100</f>
        <v>7.2024000000000019E-2</v>
      </c>
      <c r="F26" s="3">
        <f>((C26*M11*M14)/N10)*100</f>
        <v>0.1200696</v>
      </c>
    </row>
  </sheetData>
  <mergeCells count="13">
    <mergeCell ref="K13:L13"/>
    <mergeCell ref="K14:L14"/>
    <mergeCell ref="K12:L12"/>
    <mergeCell ref="B1:C1"/>
    <mergeCell ref="H3:H4"/>
    <mergeCell ref="K9:L9"/>
    <mergeCell ref="K10:L10"/>
    <mergeCell ref="K11:L11"/>
    <mergeCell ref="B3:C3"/>
    <mergeCell ref="D3:E3"/>
    <mergeCell ref="F3:G3"/>
    <mergeCell ref="J4:K4"/>
    <mergeCell ref="L4:N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83980-B0BD-462E-BB4A-B8B7C43D1879}">
  <dimension ref="B2:Q48"/>
  <sheetViews>
    <sheetView topLeftCell="A37" zoomScale="82" workbookViewId="0">
      <selection activeCell="U18" sqref="U18"/>
    </sheetView>
  </sheetViews>
  <sheetFormatPr defaultRowHeight="15" x14ac:dyDescent="0.25"/>
  <cols>
    <col min="3" max="3" width="13.5703125" customWidth="1"/>
    <col min="4" max="4" width="13.140625" customWidth="1"/>
    <col min="5" max="5" width="11.5703125" customWidth="1"/>
    <col min="6" max="6" width="14.5703125" customWidth="1"/>
    <col min="16" max="16" width="11.5703125" customWidth="1"/>
  </cols>
  <sheetData>
    <row r="2" spans="2:17" ht="21" x14ac:dyDescent="0.35">
      <c r="B2" s="57" t="s">
        <v>52</v>
      </c>
      <c r="C2" s="57"/>
      <c r="D2" s="57"/>
      <c r="E2" s="57"/>
    </row>
    <row r="4" spans="2:17" x14ac:dyDescent="0.25">
      <c r="B4" s="61" t="s">
        <v>55</v>
      </c>
      <c r="C4" s="61"/>
      <c r="J4" t="s">
        <v>44</v>
      </c>
    </row>
    <row r="5" spans="2:17" x14ac:dyDescent="0.25">
      <c r="B5" s="58"/>
      <c r="C5" s="58"/>
      <c r="D5" s="58" t="s">
        <v>2</v>
      </c>
      <c r="E5" s="58"/>
      <c r="F5" s="58" t="s">
        <v>56</v>
      </c>
      <c r="G5" s="58"/>
      <c r="J5" s="56" t="s">
        <v>78</v>
      </c>
      <c r="K5" s="56"/>
      <c r="L5" s="56"/>
      <c r="M5" s="56"/>
      <c r="N5" s="56"/>
      <c r="O5" s="56"/>
      <c r="Q5">
        <v>0.88</v>
      </c>
    </row>
    <row r="6" spans="2:17" x14ac:dyDescent="0.25">
      <c r="B6" s="58" t="s">
        <v>57</v>
      </c>
      <c r="C6" s="58"/>
      <c r="D6" s="58">
        <v>2.7</v>
      </c>
      <c r="E6" s="58"/>
      <c r="F6" s="58">
        <f>(D6*Q5/Q6)*100</f>
        <v>2.3760000000000003E-2</v>
      </c>
      <c r="G6" s="58"/>
      <c r="J6" s="56"/>
      <c r="K6" s="56"/>
      <c r="L6" s="56"/>
      <c r="M6" s="56"/>
      <c r="N6" s="56"/>
      <c r="O6" s="56"/>
      <c r="P6" t="s">
        <v>79</v>
      </c>
      <c r="Q6">
        <v>10000</v>
      </c>
    </row>
    <row r="7" spans="2:17" x14ac:dyDescent="0.25">
      <c r="H7" s="22"/>
      <c r="I7" s="22"/>
    </row>
    <row r="10" spans="2:17" x14ac:dyDescent="0.25">
      <c r="B10" s="59" t="s">
        <v>59</v>
      </c>
      <c r="C10" s="59"/>
      <c r="H10" t="s">
        <v>51</v>
      </c>
    </row>
    <row r="11" spans="2:17" ht="18.75" x14ac:dyDescent="0.3">
      <c r="B11" s="63" t="s">
        <v>60</v>
      </c>
      <c r="C11" s="63"/>
    </row>
    <row r="12" spans="2:17" x14ac:dyDescent="0.25">
      <c r="B12" s="3" t="s">
        <v>61</v>
      </c>
      <c r="C12" s="3" t="s">
        <v>62</v>
      </c>
      <c r="D12" s="3" t="s">
        <v>38</v>
      </c>
      <c r="E12" s="42" t="s">
        <v>63</v>
      </c>
      <c r="F12" s="42"/>
    </row>
    <row r="13" spans="2:17" x14ac:dyDescent="0.25">
      <c r="B13" s="3">
        <v>1</v>
      </c>
      <c r="C13" s="3">
        <v>0</v>
      </c>
      <c r="D13" s="3">
        <v>0.89600000000000002</v>
      </c>
      <c r="E13" s="42">
        <f>(D13-D$13)</f>
        <v>0</v>
      </c>
      <c r="F13" s="42"/>
    </row>
    <row r="14" spans="2:17" x14ac:dyDescent="0.25">
      <c r="B14" s="3">
        <v>2</v>
      </c>
      <c r="C14" s="3">
        <v>0.2</v>
      </c>
      <c r="D14" s="3">
        <v>0.92700000000000005</v>
      </c>
      <c r="E14" s="42">
        <f t="shared" ref="E14:E18" si="0">(D14-D$13)</f>
        <v>3.1000000000000028E-2</v>
      </c>
      <c r="F14" s="42"/>
    </row>
    <row r="15" spans="2:17" x14ac:dyDescent="0.25">
      <c r="B15" s="3">
        <v>3</v>
      </c>
      <c r="C15" s="3">
        <v>0.4</v>
      </c>
      <c r="D15" s="3">
        <v>0.94799999999999995</v>
      </c>
      <c r="E15" s="42">
        <f t="shared" si="0"/>
        <v>5.1999999999999935E-2</v>
      </c>
      <c r="F15" s="42"/>
    </row>
    <row r="16" spans="2:17" x14ac:dyDescent="0.25">
      <c r="B16" s="3">
        <v>4</v>
      </c>
      <c r="C16" s="3">
        <v>0.6</v>
      </c>
      <c r="D16" s="3">
        <v>0.95</v>
      </c>
      <c r="E16" s="42">
        <f t="shared" si="0"/>
        <v>5.3999999999999937E-2</v>
      </c>
      <c r="F16" s="42"/>
    </row>
    <row r="17" spans="2:10" x14ac:dyDescent="0.25">
      <c r="B17" s="3">
        <v>5</v>
      </c>
      <c r="C17" s="3">
        <v>0.8</v>
      </c>
      <c r="D17" s="3">
        <v>0.96899999999999997</v>
      </c>
      <c r="E17" s="42">
        <f t="shared" si="0"/>
        <v>7.2999999999999954E-2</v>
      </c>
      <c r="F17" s="42"/>
    </row>
    <row r="18" spans="2:10" x14ac:dyDescent="0.25">
      <c r="B18" s="3">
        <v>6</v>
      </c>
      <c r="C18" s="3">
        <v>1</v>
      </c>
      <c r="D18" s="3">
        <v>0.97399999999999998</v>
      </c>
      <c r="E18" s="42">
        <f t="shared" si="0"/>
        <v>7.7999999999999958E-2</v>
      </c>
      <c r="F18" s="42"/>
    </row>
    <row r="20" spans="2:10" x14ac:dyDescent="0.25">
      <c r="B20" s="47" t="s">
        <v>58</v>
      </c>
      <c r="C20" s="47"/>
      <c r="D20" t="s">
        <v>38</v>
      </c>
      <c r="F20" t="s">
        <v>70</v>
      </c>
      <c r="G20">
        <v>0.1</v>
      </c>
      <c r="H20">
        <v>1</v>
      </c>
    </row>
    <row r="21" spans="2:10" x14ac:dyDescent="0.25">
      <c r="B21" s="47">
        <v>1000</v>
      </c>
      <c r="C21" s="47"/>
      <c r="D21">
        <v>1.468</v>
      </c>
      <c r="F21" t="s">
        <v>71</v>
      </c>
      <c r="G21">
        <v>100</v>
      </c>
      <c r="H21">
        <v>1</v>
      </c>
    </row>
    <row r="22" spans="2:10" x14ac:dyDescent="0.25">
      <c r="B22" s="47"/>
      <c r="C22" s="47"/>
    </row>
    <row r="24" spans="2:10" x14ac:dyDescent="0.25">
      <c r="B24" t="s">
        <v>27</v>
      </c>
      <c r="C24" t="s">
        <v>28</v>
      </c>
      <c r="D24">
        <v>7.3999999999999996E-2</v>
      </c>
      <c r="E24" t="s">
        <v>31</v>
      </c>
      <c r="F24" t="s">
        <v>30</v>
      </c>
      <c r="G24">
        <v>0.90700000000000003</v>
      </c>
    </row>
    <row r="25" spans="2:10" x14ac:dyDescent="0.25">
      <c r="B25">
        <f>D21</f>
        <v>1.468</v>
      </c>
      <c r="C25" t="s">
        <v>28</v>
      </c>
      <c r="D25">
        <f>D24</f>
        <v>7.3999999999999996E-2</v>
      </c>
      <c r="E25" t="s">
        <v>31</v>
      </c>
      <c r="F25" t="s">
        <v>30</v>
      </c>
      <c r="G25">
        <f>G24</f>
        <v>0.90700000000000003</v>
      </c>
    </row>
    <row r="26" spans="2:10" x14ac:dyDescent="0.25">
      <c r="I26" t="s">
        <v>66</v>
      </c>
    </row>
    <row r="27" spans="2:10" x14ac:dyDescent="0.25">
      <c r="B27" s="62">
        <f>D21+G24</f>
        <v>2.375</v>
      </c>
      <c r="C27" s="62"/>
      <c r="D27" s="18" t="s">
        <v>64</v>
      </c>
      <c r="E27" s="18">
        <f>B27/D25</f>
        <v>32.094594594594597</v>
      </c>
      <c r="I27" s="18"/>
      <c r="J27" t="s">
        <v>67</v>
      </c>
    </row>
    <row r="28" spans="2:10" x14ac:dyDescent="0.25">
      <c r="B28" s="62"/>
      <c r="C28" s="62"/>
      <c r="D28" s="20" t="s">
        <v>64</v>
      </c>
      <c r="E28" s="20">
        <f>(B25-G25)/D25</f>
        <v>7.5810810810810807</v>
      </c>
      <c r="I28" s="20"/>
      <c r="J28" t="s">
        <v>68</v>
      </c>
    </row>
    <row r="31" spans="2:10" x14ac:dyDescent="0.25">
      <c r="B31" s="18" t="s">
        <v>65</v>
      </c>
      <c r="C31" s="18"/>
      <c r="D31" s="18"/>
      <c r="E31" s="18"/>
      <c r="H31" s="18">
        <f>(E27/G21)*B21*H20*100</f>
        <v>32094.594594594593</v>
      </c>
    </row>
    <row r="32" spans="2:10" x14ac:dyDescent="0.25">
      <c r="I32" t="s">
        <v>51</v>
      </c>
    </row>
    <row r="33" spans="2:8" x14ac:dyDescent="0.25">
      <c r="B33" s="60" t="s">
        <v>69</v>
      </c>
      <c r="C33" s="60"/>
      <c r="D33" s="60"/>
      <c r="E33" s="60"/>
      <c r="F33" s="60"/>
    </row>
    <row r="34" spans="2:8" x14ac:dyDescent="0.25">
      <c r="B34" s="60"/>
      <c r="C34" s="60"/>
      <c r="D34" s="60"/>
      <c r="E34" s="60"/>
      <c r="F34" s="60"/>
      <c r="H34" s="20">
        <f>((E28*B21*G20)/G21)</f>
        <v>7.5810810810810816</v>
      </c>
    </row>
    <row r="35" spans="2:8" x14ac:dyDescent="0.25">
      <c r="B35" s="60"/>
      <c r="C35" s="60"/>
      <c r="D35" s="60"/>
      <c r="E35" s="60"/>
      <c r="F35" s="60"/>
    </row>
    <row r="37" spans="2:8" x14ac:dyDescent="0.25">
      <c r="B37" s="60" t="s">
        <v>72</v>
      </c>
      <c r="C37" s="60"/>
      <c r="D37" s="60"/>
      <c r="E37" s="60"/>
      <c r="F37" s="60"/>
    </row>
    <row r="38" spans="2:8" x14ac:dyDescent="0.25">
      <c r="B38" s="60"/>
      <c r="C38" s="60"/>
      <c r="D38" s="60"/>
      <c r="E38" s="60"/>
      <c r="F38" s="60"/>
      <c r="H38" s="21">
        <f>H34/10</f>
        <v>0.75810810810810814</v>
      </c>
    </row>
    <row r="39" spans="2:8" x14ac:dyDescent="0.25">
      <c r="B39" s="60"/>
      <c r="C39" s="60"/>
      <c r="D39" s="60"/>
      <c r="E39" s="60"/>
      <c r="F39" s="60"/>
    </row>
    <row r="42" spans="2:8" x14ac:dyDescent="0.25">
      <c r="B42" s="59" t="s">
        <v>74</v>
      </c>
      <c r="C42" s="59"/>
      <c r="E42">
        <v>10</v>
      </c>
    </row>
    <row r="44" spans="2:8" x14ac:dyDescent="0.25">
      <c r="B44" s="59" t="s">
        <v>73</v>
      </c>
      <c r="C44" s="59"/>
      <c r="E44">
        <v>4.4000000000000004</v>
      </c>
    </row>
    <row r="46" spans="2:8" x14ac:dyDescent="0.25">
      <c r="B46" s="59" t="s">
        <v>75</v>
      </c>
      <c r="C46" s="59"/>
      <c r="E46" t="s">
        <v>76</v>
      </c>
      <c r="F46">
        <v>27.63</v>
      </c>
    </row>
    <row r="47" spans="2:8" x14ac:dyDescent="0.25">
      <c r="E47" t="s">
        <v>77</v>
      </c>
      <c r="F47">
        <v>-0.66</v>
      </c>
    </row>
    <row r="48" spans="2:8" x14ac:dyDescent="0.25">
      <c r="E48" t="s">
        <v>71</v>
      </c>
      <c r="F48">
        <v>9.3800000000000008</v>
      </c>
    </row>
  </sheetData>
  <mergeCells count="27">
    <mergeCell ref="B44:C44"/>
    <mergeCell ref="B46:C46"/>
    <mergeCell ref="B33:F35"/>
    <mergeCell ref="B37:F39"/>
    <mergeCell ref="B4:C4"/>
    <mergeCell ref="B10:C10"/>
    <mergeCell ref="B42:C42"/>
    <mergeCell ref="E15:F15"/>
    <mergeCell ref="B20:C20"/>
    <mergeCell ref="B21:C21"/>
    <mergeCell ref="B22:C22"/>
    <mergeCell ref="B27:C28"/>
    <mergeCell ref="E18:F18"/>
    <mergeCell ref="E17:F17"/>
    <mergeCell ref="E16:F16"/>
    <mergeCell ref="B11:C11"/>
    <mergeCell ref="E12:F12"/>
    <mergeCell ref="E13:F13"/>
    <mergeCell ref="E14:F14"/>
    <mergeCell ref="J5:O6"/>
    <mergeCell ref="B2:E2"/>
    <mergeCell ref="B5:C5"/>
    <mergeCell ref="D5:E5"/>
    <mergeCell ref="F5:G5"/>
    <mergeCell ref="B6:C6"/>
    <mergeCell ref="D6:E6"/>
    <mergeCell ref="F6:G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A4071-915C-4BE5-8A37-FC502140DECB}">
  <dimension ref="A2:C39"/>
  <sheetViews>
    <sheetView topLeftCell="A21" zoomScale="87" workbookViewId="0">
      <selection activeCell="M18" sqref="M18"/>
    </sheetView>
  </sheetViews>
  <sheetFormatPr defaultRowHeight="15" x14ac:dyDescent="0.25"/>
  <cols>
    <col min="2" max="2" width="12.140625" customWidth="1"/>
    <col min="3" max="3" width="15.5703125" customWidth="1"/>
  </cols>
  <sheetData>
    <row r="2" spans="1:2" x14ac:dyDescent="0.25">
      <c r="A2" s="2" t="s">
        <v>87</v>
      </c>
      <c r="B2" s="2" t="s">
        <v>88</v>
      </c>
    </row>
    <row r="3" spans="1:2" x14ac:dyDescent="0.25">
      <c r="A3" s="2">
        <v>1</v>
      </c>
      <c r="B3" s="2">
        <v>4</v>
      </c>
    </row>
    <row r="4" spans="1:2" x14ac:dyDescent="0.25">
      <c r="A4" s="2">
        <v>2</v>
      </c>
      <c r="B4" s="2">
        <v>4</v>
      </c>
    </row>
    <row r="5" spans="1:2" x14ac:dyDescent="0.25">
      <c r="A5" s="2">
        <v>3</v>
      </c>
      <c r="B5" s="2">
        <v>4</v>
      </c>
    </row>
    <row r="6" spans="1:2" x14ac:dyDescent="0.25">
      <c r="A6" s="2">
        <v>4</v>
      </c>
      <c r="B6" s="2">
        <v>2</v>
      </c>
    </row>
    <row r="7" spans="1:2" x14ac:dyDescent="0.25">
      <c r="A7" s="2">
        <v>5</v>
      </c>
      <c r="B7" s="2">
        <v>4</v>
      </c>
    </row>
    <row r="8" spans="1:2" x14ac:dyDescent="0.25">
      <c r="A8" s="2">
        <v>6</v>
      </c>
      <c r="B8" s="2">
        <v>4</v>
      </c>
    </row>
    <row r="9" spans="1:2" x14ac:dyDescent="0.25">
      <c r="A9" s="2">
        <v>7</v>
      </c>
      <c r="B9" s="2">
        <v>4</v>
      </c>
    </row>
    <row r="10" spans="1:2" x14ac:dyDescent="0.25">
      <c r="A10" s="2">
        <v>8</v>
      </c>
      <c r="B10" s="2">
        <v>5</v>
      </c>
    </row>
    <row r="11" spans="1:2" x14ac:dyDescent="0.25">
      <c r="A11" s="2">
        <v>9</v>
      </c>
      <c r="B11" s="2">
        <v>4</v>
      </c>
    </row>
    <row r="12" spans="1:2" x14ac:dyDescent="0.25">
      <c r="A12" s="2">
        <v>10</v>
      </c>
      <c r="B12" s="2">
        <v>3</v>
      </c>
    </row>
    <row r="13" spans="1:2" x14ac:dyDescent="0.25">
      <c r="A13" s="2">
        <v>11</v>
      </c>
      <c r="B13" s="2">
        <v>4</v>
      </c>
    </row>
    <row r="14" spans="1:2" x14ac:dyDescent="0.25">
      <c r="A14" s="2">
        <v>12</v>
      </c>
      <c r="B14" s="2">
        <v>3</v>
      </c>
    </row>
    <row r="15" spans="1:2" x14ac:dyDescent="0.25">
      <c r="A15" s="2">
        <v>13</v>
      </c>
      <c r="B15" s="2">
        <v>3</v>
      </c>
    </row>
    <row r="16" spans="1:2" x14ac:dyDescent="0.25">
      <c r="A16" s="2">
        <v>14</v>
      </c>
      <c r="B16" s="2">
        <v>2</v>
      </c>
    </row>
    <row r="17" spans="1:2" x14ac:dyDescent="0.25">
      <c r="A17" s="2">
        <v>15</v>
      </c>
      <c r="B17" s="2">
        <v>2</v>
      </c>
    </row>
    <row r="18" spans="1:2" x14ac:dyDescent="0.25">
      <c r="A18" s="2">
        <v>16</v>
      </c>
      <c r="B18" s="2">
        <v>2</v>
      </c>
    </row>
    <row r="19" spans="1:2" x14ac:dyDescent="0.25">
      <c r="A19" s="2">
        <v>17</v>
      </c>
      <c r="B19" s="2">
        <v>4</v>
      </c>
    </row>
    <row r="20" spans="1:2" x14ac:dyDescent="0.25">
      <c r="A20" s="2">
        <v>18</v>
      </c>
      <c r="B20" s="2">
        <v>3</v>
      </c>
    </row>
    <row r="21" spans="1:2" x14ac:dyDescent="0.25">
      <c r="A21" s="2">
        <v>19</v>
      </c>
      <c r="B21" s="2">
        <v>3</v>
      </c>
    </row>
    <row r="22" spans="1:2" x14ac:dyDescent="0.25">
      <c r="A22" s="2">
        <v>20</v>
      </c>
      <c r="B22" s="2">
        <v>5</v>
      </c>
    </row>
    <row r="23" spans="1:2" x14ac:dyDescent="0.25">
      <c r="A23" s="2">
        <v>21</v>
      </c>
      <c r="B23" s="2">
        <v>4</v>
      </c>
    </row>
    <row r="24" spans="1:2" x14ac:dyDescent="0.25">
      <c r="A24" s="2">
        <v>22</v>
      </c>
      <c r="B24" s="2">
        <v>4</v>
      </c>
    </row>
    <row r="25" spans="1:2" x14ac:dyDescent="0.25">
      <c r="A25" s="2">
        <v>23</v>
      </c>
      <c r="B25" s="2">
        <v>4</v>
      </c>
    </row>
    <row r="26" spans="1:2" x14ac:dyDescent="0.25">
      <c r="A26" s="2">
        <v>24</v>
      </c>
      <c r="B26" s="2">
        <v>2</v>
      </c>
    </row>
    <row r="27" spans="1:2" x14ac:dyDescent="0.25">
      <c r="A27" s="2">
        <v>25</v>
      </c>
      <c r="B27" s="2">
        <v>2</v>
      </c>
    </row>
    <row r="28" spans="1:2" x14ac:dyDescent="0.25">
      <c r="A28" s="2">
        <v>26</v>
      </c>
      <c r="B28" s="2">
        <v>4</v>
      </c>
    </row>
    <row r="29" spans="1:2" x14ac:dyDescent="0.25">
      <c r="A29" s="2">
        <v>27</v>
      </c>
      <c r="B29" s="2">
        <v>2</v>
      </c>
    </row>
    <row r="30" spans="1:2" x14ac:dyDescent="0.25">
      <c r="A30" s="2">
        <v>28</v>
      </c>
      <c r="B30" s="2">
        <v>5</v>
      </c>
    </row>
    <row r="31" spans="1:2" x14ac:dyDescent="0.25">
      <c r="A31" s="2">
        <v>29</v>
      </c>
      <c r="B31" s="2">
        <v>2</v>
      </c>
    </row>
    <row r="32" spans="1:2" x14ac:dyDescent="0.25">
      <c r="A32" s="2">
        <v>30</v>
      </c>
      <c r="B32" s="2">
        <v>4</v>
      </c>
    </row>
    <row r="34" spans="2:3" x14ac:dyDescent="0.25">
      <c r="B34" s="29" t="s">
        <v>88</v>
      </c>
      <c r="C34" s="29" t="s">
        <v>89</v>
      </c>
    </row>
    <row r="35" spans="2:3" x14ac:dyDescent="0.25">
      <c r="B35" s="29">
        <v>1</v>
      </c>
      <c r="C35" s="29" t="s">
        <v>90</v>
      </c>
    </row>
    <row r="36" spans="2:3" x14ac:dyDescent="0.25">
      <c r="B36" s="29">
        <v>2</v>
      </c>
      <c r="C36" s="29">
        <v>8</v>
      </c>
    </row>
    <row r="37" spans="2:3" x14ac:dyDescent="0.25">
      <c r="B37" s="29">
        <v>3</v>
      </c>
      <c r="C37" s="29">
        <v>5</v>
      </c>
    </row>
    <row r="38" spans="2:3" x14ac:dyDescent="0.25">
      <c r="B38" s="29">
        <v>4</v>
      </c>
      <c r="C38" s="29">
        <v>14</v>
      </c>
    </row>
    <row r="39" spans="2:3" x14ac:dyDescent="0.25">
      <c r="B39" s="29">
        <v>5</v>
      </c>
      <c r="C39" s="29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CFC7E-C237-402D-96B9-15B62B92AEC9}">
  <dimension ref="A2:C39"/>
  <sheetViews>
    <sheetView tabSelected="1" topLeftCell="A41" zoomScale="68" workbookViewId="0">
      <selection activeCell="G40" sqref="G40"/>
    </sheetView>
  </sheetViews>
  <sheetFormatPr defaultRowHeight="15" x14ac:dyDescent="0.25"/>
  <cols>
    <col min="2" max="2" width="10.7109375" customWidth="1"/>
    <col min="3" max="3" width="14.28515625" customWidth="1"/>
  </cols>
  <sheetData>
    <row r="2" spans="1:3" x14ac:dyDescent="0.25">
      <c r="A2" s="30" t="s">
        <v>87</v>
      </c>
      <c r="B2" s="30" t="s">
        <v>88</v>
      </c>
      <c r="C2" s="31"/>
    </row>
    <row r="3" spans="1:3" x14ac:dyDescent="0.25">
      <c r="A3" s="30">
        <v>1</v>
      </c>
      <c r="B3" s="30">
        <v>4</v>
      </c>
      <c r="C3" s="31"/>
    </row>
    <row r="4" spans="1:3" x14ac:dyDescent="0.25">
      <c r="A4" s="30">
        <v>2</v>
      </c>
      <c r="B4" s="30">
        <v>4</v>
      </c>
      <c r="C4" s="31"/>
    </row>
    <row r="5" spans="1:3" x14ac:dyDescent="0.25">
      <c r="A5" s="30">
        <v>3</v>
      </c>
      <c r="B5" s="30">
        <v>4</v>
      </c>
      <c r="C5" s="31"/>
    </row>
    <row r="6" spans="1:3" x14ac:dyDescent="0.25">
      <c r="A6" s="30">
        <v>4</v>
      </c>
      <c r="B6" s="30">
        <v>4</v>
      </c>
      <c r="C6" s="31"/>
    </row>
    <row r="7" spans="1:3" x14ac:dyDescent="0.25">
      <c r="A7" s="30">
        <v>5</v>
      </c>
      <c r="B7" s="30">
        <v>5</v>
      </c>
      <c r="C7" s="31"/>
    </row>
    <row r="8" spans="1:3" x14ac:dyDescent="0.25">
      <c r="A8" s="30">
        <v>6</v>
      </c>
      <c r="B8" s="30">
        <v>3</v>
      </c>
      <c r="C8" s="31"/>
    </row>
    <row r="9" spans="1:3" x14ac:dyDescent="0.25">
      <c r="A9" s="30">
        <v>7</v>
      </c>
      <c r="B9" s="30">
        <v>2</v>
      </c>
      <c r="C9" s="31"/>
    </row>
    <row r="10" spans="1:3" x14ac:dyDescent="0.25">
      <c r="A10" s="30">
        <v>8</v>
      </c>
      <c r="B10" s="30">
        <v>2</v>
      </c>
      <c r="C10" s="31"/>
    </row>
    <row r="11" spans="1:3" x14ac:dyDescent="0.25">
      <c r="A11" s="30">
        <v>9</v>
      </c>
      <c r="B11" s="30">
        <v>2</v>
      </c>
      <c r="C11" s="31"/>
    </row>
    <row r="12" spans="1:3" x14ac:dyDescent="0.25">
      <c r="A12" s="30">
        <v>10</v>
      </c>
      <c r="B12" s="30">
        <v>3</v>
      </c>
      <c r="C12" s="31"/>
    </row>
    <row r="13" spans="1:3" x14ac:dyDescent="0.25">
      <c r="A13" s="30">
        <v>11</v>
      </c>
      <c r="B13" s="30">
        <v>3</v>
      </c>
      <c r="C13" s="31"/>
    </row>
    <row r="14" spans="1:3" x14ac:dyDescent="0.25">
      <c r="A14" s="30">
        <v>12</v>
      </c>
      <c r="B14" s="30">
        <v>2</v>
      </c>
      <c r="C14" s="31"/>
    </row>
    <row r="15" spans="1:3" x14ac:dyDescent="0.25">
      <c r="A15" s="30">
        <v>13</v>
      </c>
      <c r="B15" s="30">
        <v>3</v>
      </c>
      <c r="C15" s="31"/>
    </row>
    <row r="16" spans="1:3" x14ac:dyDescent="0.25">
      <c r="A16" s="30">
        <v>14</v>
      </c>
      <c r="B16" s="30">
        <v>2</v>
      </c>
      <c r="C16" s="31"/>
    </row>
    <row r="17" spans="1:3" x14ac:dyDescent="0.25">
      <c r="A17" s="30">
        <v>15</v>
      </c>
      <c r="B17" s="30">
        <v>2</v>
      </c>
      <c r="C17" s="31"/>
    </row>
    <row r="18" spans="1:3" x14ac:dyDescent="0.25">
      <c r="A18" s="30">
        <v>16</v>
      </c>
      <c r="B18" s="30">
        <v>2</v>
      </c>
      <c r="C18" s="31"/>
    </row>
    <row r="19" spans="1:3" x14ac:dyDescent="0.25">
      <c r="A19" s="30">
        <v>17</v>
      </c>
      <c r="B19" s="30">
        <v>3</v>
      </c>
      <c r="C19" s="31"/>
    </row>
    <row r="20" spans="1:3" x14ac:dyDescent="0.25">
      <c r="A20" s="30">
        <v>18</v>
      </c>
      <c r="B20" s="30">
        <v>4</v>
      </c>
      <c r="C20" s="31"/>
    </row>
    <row r="21" spans="1:3" x14ac:dyDescent="0.25">
      <c r="A21" s="30">
        <v>19</v>
      </c>
      <c r="B21" s="30">
        <v>4</v>
      </c>
      <c r="C21" s="31"/>
    </row>
    <row r="22" spans="1:3" x14ac:dyDescent="0.25">
      <c r="A22" s="30">
        <v>20</v>
      </c>
      <c r="B22" s="30">
        <v>5</v>
      </c>
      <c r="C22" s="31"/>
    </row>
    <row r="23" spans="1:3" x14ac:dyDescent="0.25">
      <c r="A23" s="30">
        <v>21</v>
      </c>
      <c r="B23" s="30">
        <v>4</v>
      </c>
      <c r="C23" s="31"/>
    </row>
    <row r="24" spans="1:3" x14ac:dyDescent="0.25">
      <c r="A24" s="30">
        <v>22</v>
      </c>
      <c r="B24" s="30">
        <v>4</v>
      </c>
      <c r="C24" s="31"/>
    </row>
    <row r="25" spans="1:3" x14ac:dyDescent="0.25">
      <c r="A25" s="30">
        <v>23</v>
      </c>
      <c r="B25" s="30">
        <v>5</v>
      </c>
      <c r="C25" s="31"/>
    </row>
    <row r="26" spans="1:3" x14ac:dyDescent="0.25">
      <c r="A26" s="30">
        <v>24</v>
      </c>
      <c r="B26" s="30">
        <v>3</v>
      </c>
      <c r="C26" s="31"/>
    </row>
    <row r="27" spans="1:3" x14ac:dyDescent="0.25">
      <c r="A27" s="30">
        <v>25</v>
      </c>
      <c r="B27" s="30">
        <v>3</v>
      </c>
      <c r="C27" s="31"/>
    </row>
    <row r="28" spans="1:3" x14ac:dyDescent="0.25">
      <c r="A28" s="30">
        <v>26</v>
      </c>
      <c r="B28" s="30">
        <v>5</v>
      </c>
      <c r="C28" s="31"/>
    </row>
    <row r="29" spans="1:3" x14ac:dyDescent="0.25">
      <c r="A29" s="30">
        <v>27</v>
      </c>
      <c r="B29" s="30">
        <v>5</v>
      </c>
      <c r="C29" s="31"/>
    </row>
    <row r="30" spans="1:3" x14ac:dyDescent="0.25">
      <c r="A30" s="30">
        <v>28</v>
      </c>
      <c r="B30" s="30">
        <v>4</v>
      </c>
      <c r="C30" s="31"/>
    </row>
    <row r="31" spans="1:3" x14ac:dyDescent="0.25">
      <c r="A31" s="30">
        <v>29</v>
      </c>
      <c r="B31" s="30">
        <v>5</v>
      </c>
      <c r="C31" s="31"/>
    </row>
    <row r="32" spans="1:3" x14ac:dyDescent="0.25">
      <c r="A32" s="30">
        <v>30</v>
      </c>
      <c r="B32" s="30">
        <v>5</v>
      </c>
      <c r="C32" s="31"/>
    </row>
    <row r="33" spans="1:3" x14ac:dyDescent="0.25">
      <c r="A33" s="31"/>
      <c r="B33" s="31"/>
      <c r="C33" s="31"/>
    </row>
    <row r="34" spans="1:3" x14ac:dyDescent="0.25">
      <c r="A34" s="31"/>
      <c r="B34" s="32" t="s">
        <v>88</v>
      </c>
      <c r="C34" s="32" t="s">
        <v>89</v>
      </c>
    </row>
    <row r="35" spans="1:3" x14ac:dyDescent="0.25">
      <c r="A35" s="31"/>
      <c r="B35" s="32">
        <v>1</v>
      </c>
      <c r="C35" s="32" t="s">
        <v>90</v>
      </c>
    </row>
    <row r="36" spans="1:3" x14ac:dyDescent="0.25">
      <c r="A36" s="31"/>
      <c r="B36" s="32">
        <v>2</v>
      </c>
      <c r="C36" s="32">
        <v>7</v>
      </c>
    </row>
    <row r="37" spans="1:3" x14ac:dyDescent="0.25">
      <c r="A37" s="31"/>
      <c r="B37" s="32">
        <v>3</v>
      </c>
      <c r="C37" s="32">
        <v>7</v>
      </c>
    </row>
    <row r="38" spans="1:3" x14ac:dyDescent="0.25">
      <c r="A38" s="31"/>
      <c r="B38" s="32">
        <v>4</v>
      </c>
      <c r="C38" s="32">
        <v>9</v>
      </c>
    </row>
    <row r="39" spans="1:3" x14ac:dyDescent="0.25">
      <c r="A39" s="31"/>
      <c r="B39" s="32">
        <v>5</v>
      </c>
      <c r="C39" s="32">
        <v>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12A9B-C1E0-40DB-98FE-D2D53214AC06}">
  <dimension ref="A2:C39"/>
  <sheetViews>
    <sheetView topLeftCell="A25" zoomScale="87" workbookViewId="0">
      <selection activeCell="B9" sqref="B9"/>
    </sheetView>
  </sheetViews>
  <sheetFormatPr defaultRowHeight="15" x14ac:dyDescent="0.25"/>
  <cols>
    <col min="2" max="2" width="11.7109375" customWidth="1"/>
    <col min="3" max="3" width="14.140625" customWidth="1"/>
  </cols>
  <sheetData>
    <row r="2" spans="1:2" x14ac:dyDescent="0.25">
      <c r="A2" s="28" t="s">
        <v>87</v>
      </c>
      <c r="B2" s="28" t="s">
        <v>88</v>
      </c>
    </row>
    <row r="3" spans="1:2" x14ac:dyDescent="0.25">
      <c r="A3" s="28">
        <v>1</v>
      </c>
      <c r="B3" s="28">
        <v>4</v>
      </c>
    </row>
    <row r="4" spans="1:2" x14ac:dyDescent="0.25">
      <c r="A4" s="28">
        <v>2</v>
      </c>
      <c r="B4" s="28">
        <v>2</v>
      </c>
    </row>
    <row r="5" spans="1:2" x14ac:dyDescent="0.25">
      <c r="A5" s="28">
        <v>3</v>
      </c>
      <c r="B5" s="28">
        <v>2</v>
      </c>
    </row>
    <row r="6" spans="1:2" x14ac:dyDescent="0.25">
      <c r="A6" s="28">
        <v>4</v>
      </c>
      <c r="B6" s="28">
        <v>4</v>
      </c>
    </row>
    <row r="7" spans="1:2" x14ac:dyDescent="0.25">
      <c r="A7" s="28">
        <v>5</v>
      </c>
      <c r="B7" s="28">
        <v>3</v>
      </c>
    </row>
    <row r="8" spans="1:2" x14ac:dyDescent="0.25">
      <c r="A8" s="28">
        <v>6</v>
      </c>
      <c r="B8" s="28">
        <v>2</v>
      </c>
    </row>
    <row r="9" spans="1:2" x14ac:dyDescent="0.25">
      <c r="A9" s="28">
        <v>7</v>
      </c>
      <c r="B9" s="28">
        <v>2</v>
      </c>
    </row>
    <row r="10" spans="1:2" x14ac:dyDescent="0.25">
      <c r="A10" s="28">
        <v>8</v>
      </c>
      <c r="B10" s="28">
        <v>4</v>
      </c>
    </row>
    <row r="11" spans="1:2" x14ac:dyDescent="0.25">
      <c r="A11" s="28">
        <v>9</v>
      </c>
      <c r="B11" s="28">
        <v>4</v>
      </c>
    </row>
    <row r="12" spans="1:2" x14ac:dyDescent="0.25">
      <c r="A12" s="28">
        <v>10</v>
      </c>
      <c r="B12" s="28">
        <v>2</v>
      </c>
    </row>
    <row r="13" spans="1:2" x14ac:dyDescent="0.25">
      <c r="A13" s="28">
        <v>11</v>
      </c>
      <c r="B13" s="28">
        <v>3</v>
      </c>
    </row>
    <row r="14" spans="1:2" x14ac:dyDescent="0.25">
      <c r="A14" s="28">
        <v>12</v>
      </c>
      <c r="B14" s="28">
        <v>2</v>
      </c>
    </row>
    <row r="15" spans="1:2" x14ac:dyDescent="0.25">
      <c r="A15" s="28">
        <v>13</v>
      </c>
      <c r="B15" s="28">
        <v>3</v>
      </c>
    </row>
    <row r="16" spans="1:2" x14ac:dyDescent="0.25">
      <c r="A16" s="28">
        <v>14</v>
      </c>
      <c r="B16" s="28">
        <v>2</v>
      </c>
    </row>
    <row r="17" spans="1:2" x14ac:dyDescent="0.25">
      <c r="A17" s="28">
        <v>15</v>
      </c>
      <c r="B17" s="28">
        <v>2</v>
      </c>
    </row>
    <row r="18" spans="1:2" x14ac:dyDescent="0.25">
      <c r="A18" s="28">
        <v>16</v>
      </c>
      <c r="B18" s="28">
        <v>2</v>
      </c>
    </row>
    <row r="19" spans="1:2" x14ac:dyDescent="0.25">
      <c r="A19" s="28">
        <v>17</v>
      </c>
      <c r="B19" s="28">
        <v>3</v>
      </c>
    </row>
    <row r="20" spans="1:2" x14ac:dyDescent="0.25">
      <c r="A20" s="28">
        <v>18</v>
      </c>
      <c r="B20" s="28">
        <v>4</v>
      </c>
    </row>
    <row r="21" spans="1:2" x14ac:dyDescent="0.25">
      <c r="A21" s="28">
        <v>19</v>
      </c>
      <c r="B21" s="28">
        <v>2</v>
      </c>
    </row>
    <row r="22" spans="1:2" x14ac:dyDescent="0.25">
      <c r="A22" s="28">
        <v>20</v>
      </c>
      <c r="B22" s="28">
        <v>5</v>
      </c>
    </row>
    <row r="23" spans="1:2" x14ac:dyDescent="0.25">
      <c r="A23" s="28">
        <v>21</v>
      </c>
      <c r="B23" s="28">
        <v>2</v>
      </c>
    </row>
    <row r="24" spans="1:2" x14ac:dyDescent="0.25">
      <c r="A24" s="28">
        <v>22</v>
      </c>
      <c r="B24" s="28">
        <v>4</v>
      </c>
    </row>
    <row r="25" spans="1:2" x14ac:dyDescent="0.25">
      <c r="A25" s="28">
        <v>23</v>
      </c>
      <c r="B25" s="28">
        <v>4</v>
      </c>
    </row>
    <row r="26" spans="1:2" x14ac:dyDescent="0.25">
      <c r="A26" s="28">
        <v>24</v>
      </c>
      <c r="B26" s="28">
        <v>5</v>
      </c>
    </row>
    <row r="27" spans="1:2" x14ac:dyDescent="0.25">
      <c r="A27" s="28">
        <v>25</v>
      </c>
      <c r="B27" s="28">
        <v>2</v>
      </c>
    </row>
    <row r="28" spans="1:2" x14ac:dyDescent="0.25">
      <c r="A28" s="28">
        <v>26</v>
      </c>
      <c r="B28" s="28">
        <v>4</v>
      </c>
    </row>
    <row r="29" spans="1:2" x14ac:dyDescent="0.25">
      <c r="A29" s="28">
        <v>27</v>
      </c>
      <c r="B29" s="28">
        <v>4</v>
      </c>
    </row>
    <row r="30" spans="1:2" x14ac:dyDescent="0.25">
      <c r="A30" s="28">
        <v>28</v>
      </c>
      <c r="B30" s="28">
        <v>4</v>
      </c>
    </row>
    <row r="31" spans="1:2" x14ac:dyDescent="0.25">
      <c r="A31" s="28">
        <v>29</v>
      </c>
      <c r="B31" s="28">
        <v>4</v>
      </c>
    </row>
    <row r="32" spans="1:2" x14ac:dyDescent="0.25">
      <c r="A32" s="28">
        <v>30</v>
      </c>
      <c r="B32" s="28">
        <v>2</v>
      </c>
    </row>
    <row r="34" spans="2:3" x14ac:dyDescent="0.25">
      <c r="B34" s="29" t="s">
        <v>88</v>
      </c>
      <c r="C34" s="29" t="s">
        <v>89</v>
      </c>
    </row>
    <row r="35" spans="2:3" x14ac:dyDescent="0.25">
      <c r="B35" s="29">
        <v>1</v>
      </c>
      <c r="C35" s="29" t="s">
        <v>90</v>
      </c>
    </row>
    <row r="36" spans="2:3" x14ac:dyDescent="0.25">
      <c r="B36" s="29">
        <v>2</v>
      </c>
      <c r="C36" s="29">
        <v>13</v>
      </c>
    </row>
    <row r="37" spans="2:3" x14ac:dyDescent="0.25">
      <c r="B37" s="29">
        <v>3</v>
      </c>
      <c r="C37" s="29">
        <v>4</v>
      </c>
    </row>
    <row r="38" spans="2:3" x14ac:dyDescent="0.25">
      <c r="B38" s="29">
        <v>4</v>
      </c>
      <c r="C38" s="29">
        <v>11</v>
      </c>
    </row>
    <row r="39" spans="2:3" x14ac:dyDescent="0.25">
      <c r="B39" s="29">
        <v>5</v>
      </c>
      <c r="C39" s="29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 Aktivitas Antioksidan</vt:lpstr>
      <vt:lpstr>Data Total Asam</vt:lpstr>
      <vt:lpstr>Karakterisasi</vt:lpstr>
      <vt:lpstr>Organoleptik (Warna)</vt:lpstr>
      <vt:lpstr>Organoleptik (Rasa)</vt:lpstr>
      <vt:lpstr>Organoleptik (Aroma)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Nara Belva</dc:creator>
  <cp:lastModifiedBy>HP</cp:lastModifiedBy>
  <dcterms:created xsi:type="dcterms:W3CDTF">2025-01-01T10:37:49Z</dcterms:created>
  <dcterms:modified xsi:type="dcterms:W3CDTF">2025-04-09T01:35:30Z</dcterms:modified>
</cp:coreProperties>
</file>